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25" tabRatio="599" activeTab="3"/>
  </bookViews>
  <sheets>
    <sheet name="Cap4- 1" sheetId="1" r:id="rId1"/>
    <sheet name="Cap4- 2" sheetId="2" r:id="rId2"/>
    <sheet name="Cap4- 3" sheetId="3" r:id="rId3"/>
    <sheet name="Cap4- 5" sheetId="4" r:id="rId4"/>
  </sheets>
  <definedNames>
    <definedName name="_xlnm.Print_Area" localSheetId="1">'Cap4- 2'!$A$1:$G$349</definedName>
    <definedName name="_xlnm.Print_Area" localSheetId="2">'Cap4- 3'!$A$1:$E$22</definedName>
    <definedName name="_xlnm.Print_Area" localSheetId="3">'Cap4- 5'!$A$1:$H$343</definedName>
  </definedNames>
  <calcPr fullCalcOnLoad="1"/>
</workbook>
</file>

<file path=xl/sharedStrings.xml><?xml version="1.0" encoding="utf-8"?>
<sst xmlns="http://schemas.openxmlformats.org/spreadsheetml/2006/main" count="1842" uniqueCount="541">
  <si>
    <t>TIPO DE</t>
  </si>
  <si>
    <t>Nº DE</t>
  </si>
  <si>
    <t>RECEITA</t>
  </si>
  <si>
    <t>RESULTADO</t>
  </si>
  <si>
    <t>LUCRAT.</t>
  </si>
  <si>
    <t>ATIVIDADE</t>
  </si>
  <si>
    <t>EMPRESAS</t>
  </si>
  <si>
    <t>OPERACIONAL</t>
  </si>
  <si>
    <t>(%)</t>
  </si>
  <si>
    <t>(R$)</t>
  </si>
  <si>
    <t>TOTAL</t>
  </si>
  <si>
    <t>5</t>
  </si>
  <si>
    <t xml:space="preserve">Região 2   </t>
  </si>
  <si>
    <t>1</t>
  </si>
  <si>
    <t>2</t>
  </si>
  <si>
    <t>3</t>
  </si>
  <si>
    <t>4</t>
  </si>
  <si>
    <t>6</t>
  </si>
  <si>
    <t>7</t>
  </si>
  <si>
    <t>8</t>
  </si>
  <si>
    <t xml:space="preserve">Região 3  </t>
  </si>
  <si>
    <t>9</t>
  </si>
  <si>
    <t xml:space="preserve">Região 4   </t>
  </si>
  <si>
    <t>Aero Agrícola Caiçara Ltda.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</si>
  <si>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</si>
  <si>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</si>
  <si>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</si>
  <si>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</si>
  <si>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</si>
  <si>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</si>
  <si>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</si>
  <si>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</si>
  <si>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</si>
  <si>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</si>
  <si>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</si>
  <si>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</si>
  <si>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</si>
  <si>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</si>
  <si>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</si>
  <si>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</si>
  <si>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</si>
  <si>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</si>
  <si>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</si>
  <si>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</si>
  <si>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</si>
  <si>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</si>
  <si>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</si>
  <si>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 xml:space="preserve">Região 5   </t>
  </si>
  <si>
    <t>Bolzaer Aviação Agrícola Ltda.</t>
  </si>
  <si>
    <t>Fercris Aviação Agrícola Ltda.</t>
  </si>
  <si>
    <t>Rural Aviação Agrícola Ltda</t>
  </si>
  <si>
    <t>São Bento Aviação Agrícola Ltda.</t>
  </si>
  <si>
    <t xml:space="preserve">Região 6   </t>
  </si>
  <si>
    <t>Aero Agrícola Araguaia Ltda.</t>
  </si>
  <si>
    <t xml:space="preserve">Região 3 </t>
  </si>
  <si>
    <t xml:space="preserve">Região 5 </t>
  </si>
  <si>
    <t>Região 2</t>
  </si>
  <si>
    <t xml:space="preserve">Região 3   </t>
  </si>
  <si>
    <t>Visual Propaganda Aérea Ltda.</t>
  </si>
  <si>
    <t>TIPO DE ATIVIDADE</t>
  </si>
  <si>
    <t>HORAS VOADAS</t>
  </si>
  <si>
    <t>QUILÔMETROS</t>
  </si>
  <si>
    <t xml:space="preserve"> CONSUMO  DE  COMBUSTÍVEL (L)</t>
  </si>
  <si>
    <t>VOADOS</t>
  </si>
  <si>
    <t>(H)</t>
  </si>
  <si>
    <t>(KM)</t>
  </si>
  <si>
    <t>GASOLINA</t>
  </si>
  <si>
    <t>QUEROSENE</t>
  </si>
  <si>
    <t xml:space="preserve">      </t>
  </si>
  <si>
    <t>HORAS</t>
  </si>
  <si>
    <t xml:space="preserve">       CONSUMO DE </t>
  </si>
  <si>
    <t>VOADAS</t>
  </si>
  <si>
    <t xml:space="preserve">  COMBUSTÍVEL        (L)</t>
  </si>
  <si>
    <t>SEDE</t>
  </si>
  <si>
    <t>gasolina</t>
  </si>
  <si>
    <t>querosene</t>
  </si>
  <si>
    <t>Rio de Janeiro(RJ)</t>
  </si>
  <si>
    <t>Alegrete (RS)</t>
  </si>
  <si>
    <t>Santiago (RS)</t>
  </si>
  <si>
    <t>Palotina (PR)</t>
  </si>
  <si>
    <t>Palmares do Sul(RS)</t>
  </si>
  <si>
    <t>São Borja (RS)</t>
  </si>
  <si>
    <t>Uruguaiana(RS)</t>
  </si>
  <si>
    <t>Porecatu(PR)</t>
  </si>
  <si>
    <t>Passo Fundo(RS)</t>
  </si>
  <si>
    <t>Pelotas(RS)</t>
  </si>
  <si>
    <t>São Borja(RS)</t>
  </si>
  <si>
    <t>Itaqui(RS)</t>
  </si>
  <si>
    <t>Mineiros (GO)</t>
  </si>
  <si>
    <t>Campo Grande(MS)</t>
  </si>
  <si>
    <t>Sorriso(MT)</t>
  </si>
  <si>
    <t>Posse(GO)</t>
  </si>
  <si>
    <t>Dourados(MS)</t>
  </si>
  <si>
    <t>Tangará da Serra(MT)</t>
  </si>
  <si>
    <t xml:space="preserve">            CONSUMO  DE</t>
  </si>
  <si>
    <t xml:space="preserve">         COMBUSTÍVEL (L)</t>
  </si>
  <si>
    <t>São Paulo (SP)</t>
  </si>
  <si>
    <t>Curitiba (PR)</t>
  </si>
  <si>
    <t xml:space="preserve">            CONSUMO DE </t>
  </si>
  <si>
    <t>Itanhaém(SP)</t>
  </si>
  <si>
    <t>Aplitec Aero Agrícola Ltda.</t>
  </si>
  <si>
    <t>Air Mídia Publicidade Aérea Ltda.</t>
  </si>
  <si>
    <t>Tapes(RS)</t>
  </si>
  <si>
    <t>Pontal(SP)</t>
  </si>
  <si>
    <t>P.das Missões(RS)</t>
  </si>
  <si>
    <t>Aliança Aviação Agrícola Ltda.</t>
  </si>
  <si>
    <t>Prim.Leste(MT)</t>
  </si>
  <si>
    <t>Diamantino(MT)</t>
  </si>
  <si>
    <t>-</t>
  </si>
  <si>
    <t>LÍQUIDO</t>
  </si>
  <si>
    <t>CUSTO</t>
  </si>
  <si>
    <t>Aeropel - Aero Operações Agricola Ltda.</t>
  </si>
  <si>
    <t>PATRIMÔNIO</t>
  </si>
  <si>
    <t>2.2 - Aerolevantamento</t>
  </si>
  <si>
    <t>2.3 - Aeropublicidade</t>
  </si>
  <si>
    <t>A.S. Cruz Sul(RS)</t>
  </si>
  <si>
    <t>Maracaju(MS)</t>
  </si>
  <si>
    <t>Aviação Agrícola Santa Paula Ltda</t>
  </si>
  <si>
    <t>3- Aeropublicidade</t>
  </si>
  <si>
    <t>Aviação Agrícola Boa Esperança Ltda</t>
  </si>
  <si>
    <t>Aero Sol Aviação Agricola Ltda</t>
  </si>
  <si>
    <t>Aero Sol Aviação Agrícola Ltda</t>
  </si>
  <si>
    <t>Campo Verde(MT)</t>
  </si>
  <si>
    <t>Goioerê(PR)</t>
  </si>
  <si>
    <t>31</t>
  </si>
  <si>
    <t>Aero Agrícola Santanense Ltda</t>
  </si>
  <si>
    <t>Sta. Livramento(RS)</t>
  </si>
  <si>
    <t>Aero Agrícola Santos Dumont Ltda</t>
  </si>
  <si>
    <t>Aerosafra Aviação Agrícola Ltda</t>
  </si>
  <si>
    <t>Goiania(GO)</t>
  </si>
  <si>
    <t>Multispectral - Sistemas e Serv. Ltda</t>
  </si>
  <si>
    <t>Jundiai(SP)</t>
  </si>
  <si>
    <t>Aeromarketing Propaganda Aérea Ltda</t>
  </si>
  <si>
    <t>Fortaleza(CE)</t>
  </si>
  <si>
    <t xml:space="preserve">Aero Agrícola Cambará Ltda </t>
  </si>
  <si>
    <t>Imbaá Aviação Agrícola Ltda</t>
  </si>
  <si>
    <t>Primavera do Leste(MT)</t>
  </si>
  <si>
    <t>Estatísticos dentro do prazo regulamentar.</t>
  </si>
  <si>
    <t>Cachoeira do Sul(RS)</t>
  </si>
  <si>
    <t>Terra Aviação Agrícola Ltda</t>
  </si>
  <si>
    <t>Rondon Aviação Agrícola Ltda</t>
  </si>
  <si>
    <t>3-Aeropublicidade</t>
  </si>
  <si>
    <t>PATRIMÔMIO</t>
  </si>
  <si>
    <t>Garcia Aviação Agrícola Ltda</t>
  </si>
  <si>
    <t>Ribeirão Preto(SP)</t>
  </si>
  <si>
    <t>Savana Aero Agrícola Ltda</t>
  </si>
  <si>
    <t>Socana Aviação Agrícola Ltda</t>
  </si>
  <si>
    <t>Sana Agro Aérea Ltda</t>
  </si>
  <si>
    <t>Leme(SP)</t>
  </si>
  <si>
    <t>Chapadão do Céu(GO)</t>
  </si>
  <si>
    <t>Fenner Aviação Agrícola Ltda</t>
  </si>
  <si>
    <t>Nova Ponte(MG)</t>
  </si>
  <si>
    <t>Campo Mourão(PR)</t>
  </si>
  <si>
    <t>Fronteira Sul Aeroagricola Ltda</t>
  </si>
  <si>
    <t>Tucano Aviação Agrícola Ltda</t>
  </si>
  <si>
    <t>Cosmos Aviação Agrícola Ltda</t>
  </si>
  <si>
    <t xml:space="preserve">Região 5  </t>
  </si>
  <si>
    <t>Brasag Brasil Serviços Aeroagricolas Ltda</t>
  </si>
  <si>
    <t>2-Aerolevantamento</t>
  </si>
  <si>
    <t>4.2 - Aerolevantamento</t>
  </si>
  <si>
    <t>4.3 - Aeropublicidade</t>
  </si>
  <si>
    <t>Aplitec Aero Agrícola Ltda</t>
  </si>
  <si>
    <t>Aeropel - Aero Operações Agricola Ltda</t>
  </si>
  <si>
    <t>Bolzaer Aviação Agrícola Ltda</t>
  </si>
  <si>
    <t>Fercris Aviação Agrícola Ltda</t>
  </si>
  <si>
    <t>São Bento Aviação Agrícola Ltda</t>
  </si>
  <si>
    <t>Aero Agrícola Araguaia Ltda</t>
  </si>
  <si>
    <t>Aliança Aviação Agrícola Ltda</t>
  </si>
  <si>
    <t>Aplic Aviação Agrícola Ltda</t>
  </si>
  <si>
    <t>Teruel Aviação Agrícola Ltda</t>
  </si>
  <si>
    <t>Air Mídia Publicidade Aérea Ltda</t>
  </si>
  <si>
    <t>Aero Agrícola Caiçara Ltda</t>
  </si>
  <si>
    <t>Dimensão Aviação Agrícola Ltda</t>
  </si>
  <si>
    <t>Satélite Aviação Agrícola Ltda</t>
  </si>
  <si>
    <t>Canarana(MT)</t>
  </si>
  <si>
    <t>Sinop(MT)</t>
  </si>
  <si>
    <t>Mirim Aviação Agrícola Ltda</t>
  </si>
  <si>
    <t>Aerolis Aero Agrícola Lisboa Ltda</t>
  </si>
  <si>
    <t>Nevoeiro Aviação Agrícola Ltda</t>
  </si>
  <si>
    <t>Vitória(ES)</t>
  </si>
  <si>
    <t>Pardal Aviação Agrícola Ltda</t>
  </si>
  <si>
    <t>Ourinhos(SP)</t>
  </si>
  <si>
    <t>Agsafra Aviação Agrícola Ltda</t>
  </si>
  <si>
    <t xml:space="preserve">Região 1   </t>
  </si>
  <si>
    <t>Rancharia Aviação Agrícola Ltda</t>
  </si>
  <si>
    <t>Aeromis Aero Agrícola Missioneira Ltda</t>
  </si>
  <si>
    <t>Bagé(RS)</t>
  </si>
  <si>
    <t>4-Aerocinematografia</t>
  </si>
  <si>
    <t>Aviação Agrícola Buttarello Ltda</t>
  </si>
  <si>
    <t>Terceiro Milênio Aviação Agrícola Ltda</t>
  </si>
  <si>
    <t>Guarapuava(PR)</t>
  </si>
  <si>
    <t>Centeno Aviação Agrícola Ltda</t>
  </si>
  <si>
    <t>Astral Aviação Agrícola Ltda</t>
  </si>
  <si>
    <t>Eldorado do Sul(RS)</t>
  </si>
  <si>
    <t>Quatroas Aero Agrícola Ariel Alfeu Ltda</t>
  </si>
  <si>
    <t>Arroio Grande(RS)</t>
  </si>
  <si>
    <t>Flórida Aviação Agrícola Ltda</t>
  </si>
  <si>
    <t>Aero Agrícola Santa Maria Ltda</t>
  </si>
  <si>
    <t>Formosa(GO)</t>
  </si>
  <si>
    <t>Agrifor Aviação Agrícola Formehl Ltda</t>
  </si>
  <si>
    <t>Internacional Aviação Agrícola Ltda</t>
  </si>
  <si>
    <t>Aeromapa S/A Cart., Inf. E Projetos</t>
  </si>
  <si>
    <t>Aeroverde Aviação Agrícola Ltda</t>
  </si>
  <si>
    <t>2.4 Aerocinematografia</t>
  </si>
  <si>
    <t>4.4 - Aerocinematografia</t>
  </si>
  <si>
    <t>Sâo Paulo(SP)</t>
  </si>
  <si>
    <t>2- Aerolevantamento</t>
  </si>
  <si>
    <t>Lasa - Engenharia e Prospecções S/A</t>
  </si>
  <si>
    <t>7-Aerofotografia</t>
  </si>
  <si>
    <t>CNAA - Comercial Noroeste Av. Agr. Ltda</t>
  </si>
  <si>
    <t>Unaí(MG)</t>
  </si>
  <si>
    <t>Agro Aero Triângulo Ltda</t>
  </si>
  <si>
    <t>São Paulo(SP)</t>
  </si>
  <si>
    <t>Aero Agrícola São Miguel Ltda</t>
  </si>
  <si>
    <t>Tubarão(SC)</t>
  </si>
  <si>
    <t>Agroer Aviação Agrícola Ltda</t>
  </si>
  <si>
    <t>Rondonópolis(MT)</t>
  </si>
  <si>
    <t>Agroleal Aviação Agrícola Ltda</t>
  </si>
  <si>
    <t>Ságuia Aviação Agrícola Ltda</t>
  </si>
  <si>
    <t>Jataí(GO)</t>
  </si>
  <si>
    <t>34</t>
  </si>
  <si>
    <t>35</t>
  </si>
  <si>
    <t>36</t>
  </si>
  <si>
    <t>37</t>
  </si>
  <si>
    <t>Madrid Aviação Agrícola Ltda</t>
  </si>
  <si>
    <t>Boa Viagem(PE)</t>
  </si>
  <si>
    <t>Itápolis(SP)</t>
  </si>
  <si>
    <t>Imagem Aviação Agrícola Ltda</t>
  </si>
  <si>
    <t xml:space="preserve"> </t>
  </si>
  <si>
    <t>Aero Agrícola Rosariense Ltda</t>
  </si>
  <si>
    <t>Rosario do Sul(RS)</t>
  </si>
  <si>
    <t>Aero Agrícola São Borja Ltda</t>
  </si>
  <si>
    <t>Sâo Borja(RS)</t>
  </si>
  <si>
    <t>Aeroarroz Aviação Agrícola Ltda</t>
  </si>
  <si>
    <t>Aero Agrícola Gabrielense Ltda</t>
  </si>
  <si>
    <t>Sâo Gabriel(RS)</t>
  </si>
  <si>
    <t>Camaquã(RS)</t>
  </si>
  <si>
    <t>Ibicuí Aviação Agrícola Ltda</t>
  </si>
  <si>
    <t>Jrr Aviação Agrícola Ltda</t>
  </si>
  <si>
    <t>Sepal Serviços Esp. De Pulv. Aéreas Ltda</t>
  </si>
  <si>
    <t>São Sepé(RS)</t>
  </si>
  <si>
    <t>Tomé Aviação Agrícola Ltda</t>
  </si>
  <si>
    <t>Aerotex Aviação Agrícola Ltda</t>
  </si>
  <si>
    <t>Aero Agrícola Giruaense Ltda</t>
  </si>
  <si>
    <t>Luziânia(GO)</t>
  </si>
  <si>
    <t>Chapadão do Sul(MS)</t>
  </si>
  <si>
    <t>Aero Agrícola Boa Safra Ltda</t>
  </si>
  <si>
    <t>Tapurah(MT)</t>
  </si>
  <si>
    <t>Aviação Agrícola Gaivota Ltda</t>
  </si>
  <si>
    <t>Vilhena(RO)</t>
  </si>
  <si>
    <t>Mineiros Aviação Agrícola Ltda</t>
  </si>
  <si>
    <t>Solag Sol &amp; Lua Aviação Agrícola Ltda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</si>
  <si>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</si>
  <si>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</si>
  <si>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</si>
  <si>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</si>
  <si>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</si>
  <si>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</si>
  <si>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</si>
  <si>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</si>
  <si>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</si>
  <si>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</si>
  <si>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</si>
  <si>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Base Aerofotogrametria e Projetos S/A</t>
  </si>
  <si>
    <t>Topocart Topografia Eng. E Aerol. Ltda</t>
  </si>
  <si>
    <t xml:space="preserve">Região 6 </t>
  </si>
  <si>
    <t>Brasília(DF)</t>
  </si>
  <si>
    <t>Sikorski Serv. De Aerocinematografia Ltda</t>
  </si>
  <si>
    <t>Campo Largo(PR)</t>
  </si>
  <si>
    <t>Fly Propaganda Aérea Ltda</t>
  </si>
  <si>
    <t>49</t>
  </si>
  <si>
    <t>50</t>
  </si>
  <si>
    <t>Aerovac - Aviação Agrícola Ltda</t>
  </si>
  <si>
    <t>Vacaria(RS)</t>
  </si>
  <si>
    <t>Andirá(PR)</t>
  </si>
  <si>
    <t>Nova Era Aviação Agrícola Ltda</t>
  </si>
  <si>
    <t>Pantano Grande(RS)</t>
  </si>
  <si>
    <t>Aeronorpa Aero Agrícola Norte Paraná Ltda</t>
  </si>
  <si>
    <t>Cornélio Procópio(PR)</t>
  </si>
  <si>
    <t>Peragri Perri Aviação Agrícola Ltda</t>
  </si>
  <si>
    <t>Sertaneja(PR)</t>
  </si>
  <si>
    <t>Cassarotti Agro Aérea Ltda</t>
  </si>
  <si>
    <t>Morrinhos(GO)</t>
  </si>
  <si>
    <t>Tenoar Aviação Agrícola Ltda</t>
  </si>
  <si>
    <t>Aero Agrícola Solo Ltda</t>
  </si>
  <si>
    <t>Paranapanema(SP)</t>
  </si>
  <si>
    <t>Banaer Pulverização Agrícola Ltda</t>
  </si>
  <si>
    <t>Registro(SP)</t>
  </si>
  <si>
    <t>Jaíba de Aviação Agrícola Ltda</t>
  </si>
  <si>
    <t>Aeroimagem Aerofotogrametria S/A</t>
  </si>
  <si>
    <t>Aviação Agrícola Santa Terezinha Ltda</t>
  </si>
  <si>
    <t>Tapejara(RS)</t>
  </si>
  <si>
    <t>F.S. Aviação Agrícola Ltda</t>
  </si>
  <si>
    <t>Comis Aviação Agrícola Ltda</t>
  </si>
  <si>
    <t>Esteio Engenharia e Aerolevant. S/A</t>
  </si>
  <si>
    <t>JDC Aviação Agrícola Ltda</t>
  </si>
  <si>
    <t>Radar Agro Aérea Ltda</t>
  </si>
  <si>
    <t>São Gabriel do Oeste(MS)</t>
  </si>
  <si>
    <t>Uniagro Aviação Agrícola Ltda</t>
  </si>
  <si>
    <t>Prospectors Aerol. E Sistemas Ltda</t>
  </si>
  <si>
    <t>Sam Soc. Aero Agr. Moginana Ltda</t>
  </si>
  <si>
    <t>Luiz Antonio(SP)</t>
  </si>
  <si>
    <t>Arenhart Aviação Agrícola Ltda</t>
  </si>
  <si>
    <t>Santo Augusto(RS)</t>
  </si>
  <si>
    <t>Aero Agrícola Cristalina Ltda</t>
  </si>
  <si>
    <t>Cristalina(GO)</t>
  </si>
  <si>
    <t>Talismã Aero Agrícola Ltda</t>
  </si>
  <si>
    <t>Alto Taquari(MT)</t>
  </si>
  <si>
    <t>Norteagro - Norte Aero Agrícola Ltda</t>
  </si>
  <si>
    <t xml:space="preserve">Região 7   </t>
  </si>
  <si>
    <t>Pacaraima(RR)</t>
  </si>
  <si>
    <t>Stal - Serv. de Trat. A. à Lav. Ltda</t>
  </si>
  <si>
    <t>Unai(MG)</t>
  </si>
  <si>
    <t>Pontual Aero Agrícola Ltda</t>
  </si>
  <si>
    <t>Ituverava(SP)</t>
  </si>
  <si>
    <t>Capivari Aviação Agrícola Ltda</t>
  </si>
  <si>
    <t>Capivari do Sul(RS)</t>
  </si>
  <si>
    <t>Santa Vitória Aviação Agrícola Ltda</t>
  </si>
  <si>
    <t>Aero Agrícola Rio Verde Ltda</t>
  </si>
  <si>
    <t>Rio Verde(GO)</t>
  </si>
  <si>
    <t>Americasul Aero Agrícola Ltda</t>
  </si>
  <si>
    <t>Aviação Agrícola Alagoana Ltda</t>
  </si>
  <si>
    <t>Maceió(AL)</t>
  </si>
  <si>
    <t>Flyone Serv. Aéreo Esp. Com. E Serv. Ltda</t>
  </si>
  <si>
    <t>São Pedro D'Aldeia(RJ)</t>
  </si>
  <si>
    <t>Sadag Ser. Aereo de Def. Agrícola Ltda</t>
  </si>
  <si>
    <t>Assis(SP)</t>
  </si>
  <si>
    <t>Plá e Silva Aviação Agrícola Ltda</t>
  </si>
  <si>
    <t>sta Vit. do Palmar(RS)</t>
  </si>
  <si>
    <t>Grifo Aviação Agrícola Ltda</t>
  </si>
  <si>
    <t>São Gabriel(RS)</t>
  </si>
  <si>
    <t>Taim Aero Agrícola Ltda</t>
  </si>
  <si>
    <t>Aero Agrícola Globoar Sul Ltda</t>
  </si>
  <si>
    <t>Cristal Aviação Agrícola Ltda</t>
  </si>
  <si>
    <t>Everflly Serv. Aéreos Esp, Ltda</t>
  </si>
  <si>
    <t>Porto Alegre(RS)</t>
  </si>
  <si>
    <t>Reis e Passamani Com. e Av. Agrícola Ltda</t>
  </si>
  <si>
    <t>Dilopes Aviação Agrícola Ltda</t>
  </si>
  <si>
    <t>Pulvesul Aviação Agrícola Ltda</t>
  </si>
  <si>
    <t>Banalves Aviação Agrícola Ltda</t>
  </si>
  <si>
    <t>Luíz Alves(SC)</t>
  </si>
  <si>
    <t>Nova Mutum(MT)</t>
  </si>
  <si>
    <t>Aero Agrícola Gerais Ltda</t>
  </si>
  <si>
    <t>Barreiras(BA)</t>
  </si>
  <si>
    <t>Aero Agrícola Limberger Ltda</t>
  </si>
  <si>
    <t>Minas do Leão(RS)</t>
  </si>
  <si>
    <t>Aero Agrícola Vargas Ltda</t>
  </si>
  <si>
    <t>Maringá(PR)</t>
  </si>
  <si>
    <t>Flora Aviação Agrícola Ltda</t>
  </si>
  <si>
    <t>Bandeirantes(PR)</t>
  </si>
  <si>
    <t>Mostardas Aviação Agrícola Ltda</t>
  </si>
  <si>
    <t>Mostardas(RS)</t>
  </si>
  <si>
    <t>Seragri Serv. Aero Agrícolas Ltda</t>
  </si>
  <si>
    <t>Blumenau(SC)</t>
  </si>
  <si>
    <t>Horizonte Aviação Agrícola Ltda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</si>
  <si>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</si>
  <si>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</si>
  <si>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</si>
  <si>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</si>
  <si>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</si>
  <si>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</si>
  <si>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</si>
  <si>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</si>
  <si>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</si>
  <si>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</si>
  <si>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</si>
  <si>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</si>
  <si>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</si>
  <si>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</si>
  <si>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</si>
  <si>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</si>
  <si>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</si>
  <si>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</si>
  <si>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</si>
  <si>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</si>
  <si>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</si>
  <si>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</si>
  <si>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2.7 Aerofotografia</t>
  </si>
  <si>
    <t>4.7 - Aerofotografia</t>
  </si>
  <si>
    <t>Somar Aero Agrícola Ltda</t>
  </si>
  <si>
    <t>Viradouro(SP)</t>
  </si>
  <si>
    <t>Ultraer Aero Agrícola Ltda</t>
  </si>
  <si>
    <t>Rancharia(SP)</t>
  </si>
  <si>
    <t>Goiás(GO)</t>
  </si>
  <si>
    <t>Sto Ant. Patrulha(RS)</t>
  </si>
  <si>
    <t>73</t>
  </si>
  <si>
    <r>
      <t>OBS</t>
    </r>
    <r>
      <rPr>
        <sz val="12"/>
        <rFont val="Arial"/>
        <family val="2"/>
      </rPr>
      <t xml:space="preserve">: O quadro acima considerou apenas as empresas, em fase operacional, que enviaram Relatórios Econômicos e </t>
    </r>
  </si>
  <si>
    <r>
      <t>OBS</t>
    </r>
    <r>
      <rPr>
        <sz val="10"/>
        <rFont val="Arial"/>
        <family val="2"/>
      </rPr>
      <t xml:space="preserve">: O quadro acima considerou apenas as empresas, em fase operacional, que enviaram Relatórios Econômicos e </t>
    </r>
  </si>
  <si>
    <t xml:space="preserve">                   EMPRESAS</t>
  </si>
  <si>
    <t xml:space="preserve">                      EMPRESAS</t>
  </si>
  <si>
    <t xml:space="preserve">                        EMPRESAS</t>
  </si>
  <si>
    <t xml:space="preserve">                       EMPRESAS</t>
  </si>
  <si>
    <t xml:space="preserve">                     EMPRESAS</t>
  </si>
  <si>
    <t xml:space="preserve">                            EMPRESAS</t>
  </si>
  <si>
    <t xml:space="preserve">                           EMPRESAS</t>
  </si>
  <si>
    <t>4.1 - Aeroagrícola</t>
  </si>
  <si>
    <t>1- Aeroagrícola</t>
  </si>
  <si>
    <t>2.1 - Aeroagrícola (continuação)</t>
  </si>
  <si>
    <t>2.1 - Aeroagrícola</t>
  </si>
  <si>
    <t>1-Aeroagrícola</t>
  </si>
  <si>
    <t>Jataí Aero Agrícola Ltda</t>
  </si>
  <si>
    <t>Luckmann Aero Agrícola Ltda</t>
  </si>
  <si>
    <t>Nadiana Aviação Agrícola Ltda</t>
  </si>
  <si>
    <t>Safra Aviação Agrícola Ltda</t>
  </si>
  <si>
    <t>Cachoeira do Sul (RS)</t>
  </si>
  <si>
    <t>Santa Luzia Aviação Agrícola Ltda</t>
  </si>
  <si>
    <t>Garra Aviação Agrícola Ltda</t>
  </si>
  <si>
    <t>Dondé Aviação Agrícola Ltds</t>
  </si>
  <si>
    <t>Dondé Aviação Agrícola Ltda</t>
  </si>
  <si>
    <t>Centroar Agro Aérea Ltda</t>
  </si>
  <si>
    <t>São João D'Aliança(GO)</t>
  </si>
  <si>
    <t>Agrisul Aviação Agrícola Ltda</t>
  </si>
  <si>
    <t>Ferax Aviação Agrícola Ltda</t>
  </si>
  <si>
    <t>Itapororó Aviação Agrícola Ltda</t>
  </si>
  <si>
    <t>Viagro Vidotti Agro Aérea Ltda</t>
  </si>
  <si>
    <t>Londrina(PR)</t>
  </si>
  <si>
    <t>Sucesso Aero Agrícola Ltda</t>
  </si>
  <si>
    <t>Viamão (RS)</t>
  </si>
  <si>
    <t>Mercaer Aviação Agrícola Ltda</t>
  </si>
  <si>
    <t>Dom Pedrito (RS)</t>
  </si>
  <si>
    <t>K.L. Aviação Agrícola Ltda</t>
  </si>
  <si>
    <t>Serviços Aéreos de Proteção Agrícola Ltda</t>
  </si>
  <si>
    <t>Ceal Aviação Agrícola Ltda</t>
  </si>
  <si>
    <t>Taguato Aviação Agrícola Ltda</t>
  </si>
  <si>
    <t>Montenegro (RS)</t>
  </si>
  <si>
    <t>Pampeana Aero Agrícola Ltda</t>
  </si>
  <si>
    <t>74</t>
  </si>
  <si>
    <t>75</t>
  </si>
  <si>
    <t>76</t>
  </si>
  <si>
    <t>77</t>
  </si>
  <si>
    <t>AEROSAT - Arquitetura, Engenharia e Aerolevantamento Ltda</t>
  </si>
  <si>
    <t>Porto Alegre (RS)</t>
  </si>
  <si>
    <t>Aerogeo Aerofotografia, Geoprocessamento e Engenharia Ltda</t>
  </si>
  <si>
    <t>Luís Eduardo Magalhães (BA)</t>
  </si>
  <si>
    <t>Recife (PE)</t>
  </si>
  <si>
    <t>Hipparkhos Geotecnologia, Sistemas e Aerolevantamentos Ltda</t>
  </si>
  <si>
    <t>Microsurvey Aerogeofísica e Consultoria Científica Ltda</t>
  </si>
  <si>
    <t>RQ Serviços Aéreos Especializados Ltda</t>
  </si>
  <si>
    <t>Santana do Parnaíba</t>
  </si>
  <si>
    <t>Engemap - Engenharia, Mapeamento e Aerolevantamento Ltda</t>
  </si>
  <si>
    <t>Assis (SP)</t>
  </si>
  <si>
    <t>Helicóptero Digital Serviços Aéreos Especializados Ltda</t>
  </si>
  <si>
    <t>Barueri (SP)</t>
  </si>
  <si>
    <t>Agrossol Aero Agrícola Ltda</t>
  </si>
  <si>
    <t>Casa Branca (SP)</t>
  </si>
  <si>
    <t>Aero Agrícola Rio de Pedras Ltda</t>
  </si>
  <si>
    <t xml:space="preserve">Tom Aviação Agrícola Ltda </t>
  </si>
  <si>
    <t>Tom Aviação Agrícola Ltda</t>
  </si>
  <si>
    <t>Ibitinga (SP)</t>
  </si>
  <si>
    <t>Aero Agrícola Chapadão Ltda</t>
  </si>
  <si>
    <t>Aero Agrícola Chapadão</t>
  </si>
  <si>
    <t>Orlândia (SP)</t>
  </si>
  <si>
    <t>ASA - Aviação e Serviços Aeroagrícolas Ltda</t>
  </si>
  <si>
    <t>Catanduva (SP)</t>
  </si>
  <si>
    <t>EJ Aero Agrícola Ltda</t>
  </si>
  <si>
    <t>Aero Agrícola Banavale Ltda</t>
  </si>
  <si>
    <t>Sete Barras (SP)</t>
  </si>
  <si>
    <t>Everflly Serv. Aéreos Esp. Ltda</t>
  </si>
  <si>
    <t>8-Aeroreportagem</t>
  </si>
  <si>
    <t xml:space="preserve">8-Aeroreportagem </t>
  </si>
  <si>
    <t xml:space="preserve">4.8 - Aeroreportagem </t>
  </si>
  <si>
    <t>Medsul Táxi Aéreo Ltda</t>
  </si>
  <si>
    <r>
      <t>OBS</t>
    </r>
    <r>
      <rPr>
        <sz val="10"/>
        <rFont val="Arial"/>
        <family val="2"/>
      </rPr>
      <t xml:space="preserve">: O quadro acima considerou apenas as empresas, em fase operacional, que enviaram </t>
    </r>
  </si>
  <si>
    <t>Relatórios Econômicos e Estatísticos dentro do prazo regulamentar.</t>
  </si>
  <si>
    <t>4.1 - Aeroagrícola (continuação)</t>
  </si>
  <si>
    <t xml:space="preserve">                           1 - Resumo dos Dados Econômicos por Tipo de Atividade - 2008</t>
  </si>
  <si>
    <t>2 - Dados Econômicos por Empresa - 2008</t>
  </si>
  <si>
    <t xml:space="preserve"> 2 - Dados Econômicos por Empresa - 2008</t>
  </si>
  <si>
    <t>3 - Resumo dos Dados Estatísticos por Tipo de Atividade - 2008</t>
  </si>
  <si>
    <t>4 - Dados Estatísticos por Empresa - 2008</t>
  </si>
  <si>
    <t>Aero Agrícola do Alegrete Ltda</t>
  </si>
  <si>
    <t>QUILÔMETROS/ HECTARES</t>
  </si>
  <si>
    <t>Aviação Agrícola Collet Ltda</t>
  </si>
  <si>
    <t>São José do Ouro (RS)</t>
  </si>
  <si>
    <t>Stal - Serv. de Tratamento Aéreo à Lavoura Ltda</t>
  </si>
  <si>
    <t>Direta Aviação Agrícola Ltda</t>
  </si>
  <si>
    <t>Pederneiras (SP)</t>
  </si>
  <si>
    <t>Aerocarta S/A Engenharia e Aerolevantamentos</t>
  </si>
  <si>
    <t>Comis Aviação Agrícola Ltda - seguro zerado</t>
  </si>
  <si>
    <t>Paranaer Paranatinga Aeroagrícola Ltda</t>
  </si>
  <si>
    <t>Paranatinga (MT)</t>
  </si>
  <si>
    <t>Aviação Agrícola Pouso Alto Ltda</t>
  </si>
  <si>
    <t>Piracanjuba (GO)</t>
  </si>
  <si>
    <t>Maplan Aerolevantamentos S/A</t>
  </si>
  <si>
    <t>Águia Aviação Agrícola Ltda</t>
  </si>
  <si>
    <t>Crestani Aviação Agrícola Ltda</t>
  </si>
  <si>
    <t>Carazinho (RS)</t>
  </si>
  <si>
    <t>Aero Agrícola Campo Novo Ltda</t>
  </si>
  <si>
    <t>Campo Novo (MT)</t>
  </si>
  <si>
    <t>Aerogeo Aerofotografia, Geoprocessamento, Engenharia Ltda</t>
  </si>
  <si>
    <t>Padrinho Aero Agrícola Ltda</t>
  </si>
  <si>
    <t>Balsas (MA)</t>
  </si>
  <si>
    <t>Aviação Agrícola LMC Ltda</t>
  </si>
  <si>
    <t>Belém (PA)</t>
  </si>
  <si>
    <t>Globo Aviação Agrícola Ltda</t>
  </si>
  <si>
    <t>Divinópolis (MA)</t>
  </si>
  <si>
    <t>Laerte Aviação Agrícola Ltda</t>
  </si>
  <si>
    <t>Gilbubués (PI)</t>
  </si>
  <si>
    <t>Airtec Serviços Aéreos Especializados Ltda</t>
  </si>
  <si>
    <t>Aero News Serviços Aéreos Especializados Ltda</t>
  </si>
  <si>
    <t>Maricá (RJ)</t>
  </si>
  <si>
    <t>Space Publicidade Aérea Ltda</t>
  </si>
  <si>
    <t>Cop Serviços Aéreos Especializados Ltda</t>
  </si>
  <si>
    <t>Rioar Propaganda Aérea Ltda</t>
  </si>
  <si>
    <t>East Coast Oublicidade Aérea Ltda</t>
  </si>
  <si>
    <t>4.5 - Aerodemonstração</t>
  </si>
  <si>
    <t>Extreme Demonstrações Aéreas Ltda</t>
  </si>
  <si>
    <t>Campinas (SP)</t>
  </si>
  <si>
    <t>2.5 Aerodemonstração</t>
  </si>
  <si>
    <t>Agromak Aviação Agrícola Ltda</t>
  </si>
  <si>
    <t>Barra Velha (SC)</t>
  </si>
  <si>
    <t>Agrovel - Agro Aérea Vila Vilha Ltda</t>
  </si>
  <si>
    <t>Agrovel - Agro Aérea Vila Velha Ltda</t>
  </si>
  <si>
    <t>Copetti Aviação Agrícola Ltda</t>
  </si>
  <si>
    <t>Cruz Alta (RS)</t>
  </si>
  <si>
    <t>92,71,22</t>
  </si>
  <si>
    <t>Cruzada Aero Agrícola Ltda</t>
  </si>
  <si>
    <t>Ibirubá(RS)</t>
  </si>
  <si>
    <t>D'Tapes Aero Agrícola Ltda</t>
  </si>
  <si>
    <t>Magis Aeroagrícola Ltda</t>
  </si>
  <si>
    <t>Nativa Aviação Agrícola Ltda</t>
  </si>
  <si>
    <t>Santo Augusto (RS)</t>
  </si>
  <si>
    <t>Amazônia Aviação Agrícola Ltda</t>
  </si>
  <si>
    <t>Davinópolis (MA)</t>
  </si>
  <si>
    <t>Aviação Agrícola e Logística Chapadão do Sul</t>
  </si>
  <si>
    <t>Chapadão do Sul (MS)</t>
  </si>
  <si>
    <t>Aviapri - Aviação Agrícola Primavera Ltda</t>
  </si>
  <si>
    <t>Querência (MT)</t>
  </si>
  <si>
    <t>Combate Aviação Agrícola Ltda</t>
  </si>
  <si>
    <t>20206.9</t>
  </si>
  <si>
    <t>Nova Aviação Agrícola Ltda</t>
  </si>
  <si>
    <t>Opção Miura Aero Agrícola Ltda</t>
  </si>
  <si>
    <t>Costa Rica (MS)</t>
  </si>
  <si>
    <t>Perfecto Aviação Agrícola Ltda</t>
  </si>
  <si>
    <t>Goiânia (GO)</t>
  </si>
  <si>
    <t>5-Aerodemonstração</t>
  </si>
  <si>
    <t>6-Aeroinspeção</t>
  </si>
  <si>
    <t>2.6 Aeroinspeção</t>
  </si>
  <si>
    <t xml:space="preserve">2.8 Aeroreportagem </t>
  </si>
  <si>
    <t>Guaratuba(PR)</t>
  </si>
  <si>
    <t>4.6 - Aeroinspeção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</si>
</sst>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Cr$&quot;* #,##0.00_);_(&quot;Cr$&quot;* \(#,##0.00\);_(&quot;Cr$&quot;* &quot;-&quot;??_);_(@_)"/>
    <numFmt numFmtId="165" formatCode="#,##0.0"/>
    <numFmt numFmtId="16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right"/>
    </xf>
    <xf numFmtId="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4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4" fontId="7" fillId="0" borderId="0" xfId="0" applyNumberFormat="1" applyFont="1" applyAlignment="1" quotePrefix="1">
      <alignment horizontal="left"/>
    </xf>
    <xf numFmtId="0" fontId="7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4" fontId="7" fillId="0" borderId="0" xfId="0" applyNumberFormat="1" applyFont="1" applyAlignment="1">
      <alignment horizontal="left"/>
    </xf>
    <xf numFmtId="3" fontId="7" fillId="0" borderId="10" xfId="0" applyNumberFormat="1" applyFont="1" applyBorder="1" applyAlignment="1" quotePrefix="1">
      <alignment horizontal="right"/>
    </xf>
    <xf numFmtId="4" fontId="7" fillId="0" borderId="0" xfId="0" applyNumberFormat="1" applyFont="1" applyAlignment="1" quotePrefix="1">
      <alignment/>
    </xf>
    <xf numFmtId="4" fontId="7" fillId="0" borderId="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 quotePrefix="1">
      <alignment/>
    </xf>
    <xf numFmtId="3" fontId="7" fillId="0" borderId="0" xfId="0" applyNumberFormat="1" applyFont="1" applyBorder="1" applyAlignment="1" quotePrefix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0" xfId="0" applyFont="1" applyBorder="1" applyAlignment="1" quotePrefix="1">
      <alignment horizontal="right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14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 quotePrefix="1">
      <alignment/>
    </xf>
    <xf numFmtId="3" fontId="9" fillId="0" borderId="12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Border="1" applyAlignment="1" quotePrefix="1">
      <alignment/>
    </xf>
    <xf numFmtId="3" fontId="7" fillId="0" borderId="0" xfId="0" applyNumberFormat="1" applyFont="1" applyBorder="1" applyAlignment="1">
      <alignment/>
    </xf>
    <xf numFmtId="4" fontId="0" fillId="0" borderId="0" xfId="0" applyNumberFormat="1" applyFont="1" applyAlignment="1" quotePrefix="1">
      <alignment horizontal="left"/>
    </xf>
    <xf numFmtId="4" fontId="4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4" fontId="9" fillId="0" borderId="0" xfId="0" applyNumberFormat="1" applyFont="1" applyAlignment="1">
      <alignment/>
    </xf>
    <xf numFmtId="4" fontId="7" fillId="0" borderId="12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4" fontId="6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 quotePrefix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4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9" xfId="0" applyFont="1" applyBorder="1" applyAlignment="1" quotePrefix="1">
      <alignment/>
    </xf>
    <xf numFmtId="0" fontId="3" fillId="0" borderId="19" xfId="0" applyFont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 quotePrefix="1">
      <alignment horizontal="left"/>
    </xf>
    <xf numFmtId="0" fontId="3" fillId="0" borderId="16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3" fillId="0" borderId="17" xfId="0" applyFont="1" applyBorder="1" applyAlignment="1">
      <alignment/>
    </xf>
    <xf numFmtId="0" fontId="7" fillId="0" borderId="17" xfId="0" applyFont="1" applyBorder="1" applyAlignment="1">
      <alignment/>
    </xf>
    <xf numFmtId="4" fontId="7" fillId="0" borderId="10" xfId="0" applyNumberFormat="1" applyFont="1" applyBorder="1" applyAlignment="1" quotePrefix="1">
      <alignment horizontal="right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 quotePrefix="1">
      <alignment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7" fillId="0" borderId="10" xfId="51" applyNumberFormat="1" applyFont="1" applyBorder="1" applyAlignment="1">
      <alignment horizontal="right"/>
    </xf>
    <xf numFmtId="4" fontId="7" fillId="0" borderId="0" xfId="45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4" fontId="7" fillId="0" borderId="12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 quotePrefix="1">
      <alignment/>
    </xf>
    <xf numFmtId="3" fontId="7" fillId="0" borderId="0" xfId="0" applyNumberFormat="1" applyFont="1" applyBorder="1" applyAlignment="1">
      <alignment horizontal="right"/>
    </xf>
    <xf numFmtId="3" fontId="0" fillId="0" borderId="18" xfId="0" applyNumberFormat="1" applyBorder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0" fillId="0" borderId="10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2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5" fillId="0" borderId="22" xfId="0" applyNumberFormat="1" applyFont="1" applyBorder="1" applyAlignment="1" quotePrefix="1">
      <alignment horizontal="right"/>
    </xf>
    <xf numFmtId="39" fontId="7" fillId="0" borderId="10" xfId="0" applyNumberFormat="1" applyFont="1" applyBorder="1" applyAlignment="1">
      <alignment vertical="center"/>
    </xf>
    <xf numFmtId="39" fontId="5" fillId="0" borderId="10" xfId="0" applyNumberFormat="1" applyFont="1" applyBorder="1" applyAlignment="1">
      <alignment vertical="center"/>
    </xf>
    <xf numFmtId="39" fontId="5" fillId="0" borderId="10" xfId="0" applyNumberFormat="1" applyFont="1" applyBorder="1" applyAlignment="1">
      <alignment horizontal="right" vertical="center"/>
    </xf>
    <xf numFmtId="39" fontId="7" fillId="0" borderId="0" xfId="0" applyNumberFormat="1" applyFont="1" applyBorder="1" applyAlignment="1">
      <alignment horizontal="right"/>
    </xf>
    <xf numFmtId="39" fontId="7" fillId="0" borderId="0" xfId="0" applyNumberFormat="1" applyFont="1" applyBorder="1" applyAlignment="1">
      <alignment horizontal="center"/>
    </xf>
    <xf numFmtId="39" fontId="9" fillId="0" borderId="10" xfId="0" applyNumberFormat="1" applyFont="1" applyBorder="1" applyAlignment="1">
      <alignment vertical="center"/>
    </xf>
    <xf numFmtId="39" fontId="7" fillId="0" borderId="11" xfId="0" applyNumberFormat="1" applyFont="1" applyBorder="1" applyAlignment="1">
      <alignment/>
    </xf>
    <xf numFmtId="39" fontId="7" fillId="0" borderId="0" xfId="0" applyNumberFormat="1" applyFont="1" applyBorder="1" applyAlignment="1">
      <alignment/>
    </xf>
    <xf numFmtId="39" fontId="7" fillId="0" borderId="10" xfId="0" applyNumberFormat="1" applyFont="1" applyBorder="1" applyAlignment="1">
      <alignment horizontal="right"/>
    </xf>
    <xf numFmtId="39" fontId="7" fillId="0" borderId="12" xfId="0" applyNumberFormat="1" applyFont="1" applyBorder="1" applyAlignment="1">
      <alignment vertical="center"/>
    </xf>
    <xf numFmtId="39" fontId="7" fillId="0" borderId="10" xfId="0" applyNumberFormat="1" applyFont="1" applyBorder="1" applyAlignment="1">
      <alignment horizontal="right" vertical="center"/>
    </xf>
    <xf numFmtId="39" fontId="7" fillId="0" borderId="12" xfId="0" applyNumberFormat="1" applyFont="1" applyBorder="1" applyAlignment="1">
      <alignment horizontal="right" vertical="center"/>
    </xf>
    <xf numFmtId="39" fontId="7" fillId="0" borderId="1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39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 quotePrefix="1">
      <alignment horizontal="left"/>
    </xf>
    <xf numFmtId="39" fontId="7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39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/>
    </xf>
    <xf numFmtId="39" fontId="7" fillId="0" borderId="13" xfId="0" applyNumberFormat="1" applyFont="1" applyBorder="1" applyAlignment="1">
      <alignment horizontal="right" vertical="center"/>
    </xf>
    <xf numFmtId="39" fontId="7" fillId="0" borderId="13" xfId="0" applyNumberFormat="1" applyFont="1" applyBorder="1" applyAlignment="1">
      <alignment vertical="center"/>
    </xf>
    <xf numFmtId="3" fontId="0" fillId="0" borderId="22" xfId="0" applyNumberFormat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7" fillId="0" borderId="15" xfId="0" applyFont="1" applyBorder="1" applyAlignment="1" quotePrefix="1">
      <alignment/>
    </xf>
    <xf numFmtId="0" fontId="7" fillId="0" borderId="22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7" fillId="0" borderId="10" xfId="0" applyNumberFormat="1" applyFont="1" applyFill="1" applyBorder="1" applyAlignment="1">
      <alignment/>
    </xf>
    <xf numFmtId="39" fontId="0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right"/>
    </xf>
    <xf numFmtId="3" fontId="7" fillId="0" borderId="0" xfId="0" applyNumberFormat="1" applyFont="1" applyAlignment="1" quotePrefix="1">
      <alignment/>
    </xf>
    <xf numFmtId="0" fontId="9" fillId="0" borderId="10" xfId="0" applyFont="1" applyBorder="1" applyAlignment="1">
      <alignment horizontal="right"/>
    </xf>
    <xf numFmtId="3" fontId="9" fillId="0" borderId="0" xfId="0" applyNumberFormat="1" applyFont="1" applyAlignment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Fill="1" applyBorder="1" applyAlignment="1">
      <alignment horizontal="left"/>
    </xf>
    <xf numFmtId="3" fontId="9" fillId="0" borderId="0" xfId="0" applyNumberFormat="1" applyFont="1" applyBorder="1" applyAlignment="1" quotePrefix="1">
      <alignment/>
    </xf>
    <xf numFmtId="3" fontId="9" fillId="0" borderId="10" xfId="0" applyNumberFormat="1" applyFont="1" applyBorder="1" applyAlignment="1" quotePrefix="1">
      <alignment/>
    </xf>
    <xf numFmtId="0" fontId="7" fillId="0" borderId="12" xfId="0" applyFont="1" applyBorder="1" applyAlignment="1">
      <alignment/>
    </xf>
    <xf numFmtId="4" fontId="6" fillId="0" borderId="23" xfId="0" applyNumberFormat="1" applyFont="1" applyBorder="1" applyAlignment="1" quotePrefix="1">
      <alignment horizontal="center"/>
    </xf>
    <xf numFmtId="4" fontId="6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39" fontId="0" fillId="0" borderId="24" xfId="0" applyNumberFormat="1" applyBorder="1" applyAlignment="1">
      <alignment horizontal="right" vertical="center"/>
    </xf>
    <xf numFmtId="43" fontId="3" fillId="0" borderId="0" xfId="51" applyFont="1" applyAlignment="1">
      <alignment/>
    </xf>
    <xf numFmtId="4" fontId="3" fillId="0" borderId="0" xfId="0" applyNumberFormat="1" applyFont="1" applyBorder="1" applyAlignment="1">
      <alignment horizontal="center"/>
    </xf>
    <xf numFmtId="4" fontId="7" fillId="0" borderId="21" xfId="0" applyNumberFormat="1" applyFont="1" applyBorder="1" applyAlignment="1" quotePrefix="1">
      <alignment horizontal="left"/>
    </xf>
    <xf numFmtId="4" fontId="7" fillId="0" borderId="15" xfId="0" applyNumberFormat="1" applyFont="1" applyBorder="1" applyAlignment="1">
      <alignment horizontal="right"/>
    </xf>
    <xf numFmtId="39" fontId="7" fillId="0" borderId="15" xfId="0" applyNumberFormat="1" applyFont="1" applyBorder="1" applyAlignment="1">
      <alignment vertical="center"/>
    </xf>
    <xf numFmtId="39" fontId="7" fillId="0" borderId="21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4" fontId="7" fillId="0" borderId="15" xfId="0" applyNumberFormat="1" applyFont="1" applyBorder="1" applyAlignment="1" quotePrefix="1">
      <alignment horizontal="right"/>
    </xf>
    <xf numFmtId="39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 quotePrefix="1">
      <alignment/>
    </xf>
    <xf numFmtId="4" fontId="7" fillId="0" borderId="11" xfId="0" applyNumberFormat="1" applyFont="1" applyBorder="1" applyAlignment="1" quotePrefix="1">
      <alignment horizontal="right"/>
    </xf>
    <xf numFmtId="4" fontId="7" fillId="0" borderId="13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/>
    </xf>
    <xf numFmtId="3" fontId="7" fillId="0" borderId="21" xfId="0" applyNumberFormat="1" applyFont="1" applyBorder="1" applyAlignment="1" quotePrefix="1">
      <alignment/>
    </xf>
    <xf numFmtId="0" fontId="7" fillId="0" borderId="15" xfId="0" applyFont="1" applyBorder="1" applyAlignment="1">
      <alignment horizontal="right"/>
    </xf>
    <xf numFmtId="3" fontId="7" fillId="0" borderId="21" xfId="0" applyNumberFormat="1" applyFont="1" applyBorder="1" applyAlignment="1">
      <alignment/>
    </xf>
    <xf numFmtId="4" fontId="4" fillId="0" borderId="0" xfId="0" applyNumberFormat="1" applyFont="1" applyBorder="1" applyAlignment="1" quotePrefix="1">
      <alignment horizontal="left"/>
    </xf>
    <xf numFmtId="4" fontId="0" fillId="0" borderId="0" xfId="0" applyNumberFormat="1" applyBorder="1" applyAlignment="1">
      <alignment/>
    </xf>
    <xf numFmtId="4" fontId="6" fillId="0" borderId="25" xfId="0" applyNumberFormat="1" applyFont="1" applyBorder="1" applyAlignment="1" quotePrefix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4" fontId="6" fillId="0" borderId="2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 quotePrefix="1">
      <alignment horizontal="left"/>
    </xf>
    <xf numFmtId="39" fontId="5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9" fontId="5" fillId="0" borderId="0" xfId="0" applyNumberFormat="1" applyFont="1" applyBorder="1" applyAlignment="1">
      <alignment/>
    </xf>
    <xf numFmtId="39" fontId="5" fillId="0" borderId="0" xfId="0" applyNumberFormat="1" applyFont="1" applyBorder="1" applyAlignment="1">
      <alignment/>
    </xf>
    <xf numFmtId="4" fontId="4" fillId="0" borderId="26" xfId="0" applyNumberFormat="1" applyFont="1" applyBorder="1" applyAlignment="1">
      <alignment horizontal="center" vertical="center"/>
    </xf>
    <xf numFmtId="39" fontId="0" fillId="0" borderId="27" xfId="0" applyNumberFormat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165" fontId="7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1" xfId="0" applyNumberFormat="1" applyFont="1" applyBorder="1" applyAlignment="1" quotePrefix="1">
      <alignment horizontal="right"/>
    </xf>
    <xf numFmtId="3" fontId="7" fillId="0" borderId="0" xfId="0" applyNumberFormat="1" applyFont="1" applyBorder="1" applyAlignment="1" quotePrefix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 quotePrefix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19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Zeros="0" view="pageBreakPreview" zoomScaleNormal="130" zoomScaleSheetLayoutView="100" zoomScalePageLayoutView="0" workbookViewId="0" topLeftCell="A1">
      <selection activeCell="H34" sqref="H34"/>
    </sheetView>
  </sheetViews>
  <sheetFormatPr defaultColWidth="11.421875" defaultRowHeight="12.75"/>
  <cols>
    <col min="1" max="1" width="18.8515625" style="3" customWidth="1"/>
    <col min="2" max="2" width="11.00390625" style="3" customWidth="1"/>
    <col min="3" max="3" width="15.421875" style="3" bestFit="1" customWidth="1"/>
    <col min="4" max="4" width="15.57421875" style="3" bestFit="1" customWidth="1"/>
    <col min="5" max="5" width="14.8515625" style="3" bestFit="1" customWidth="1"/>
    <col min="6" max="6" width="9.28125" style="3" bestFit="1" customWidth="1"/>
    <col min="7" max="7" width="16.28125" style="3" bestFit="1" customWidth="1"/>
    <col min="8" max="8" width="11.421875" style="3" customWidth="1"/>
    <col min="9" max="9" width="12.7109375" style="3" bestFit="1" customWidth="1"/>
    <col min="10" max="16384" width="11.421875" style="3" customWidth="1"/>
  </cols>
  <sheetData>
    <row r="1" spans="1:7" ht="12.75">
      <c r="A1" s="222" t="s">
        <v>465</v>
      </c>
      <c r="B1" s="2"/>
      <c r="C1" s="2"/>
      <c r="D1" s="223"/>
      <c r="E1" s="223"/>
      <c r="F1" s="223"/>
      <c r="G1" s="223"/>
    </row>
    <row r="2" spans="1:7" ht="19.5" customHeight="1" thickBot="1">
      <c r="A2" s="223"/>
      <c r="B2" s="223"/>
      <c r="C2" s="223"/>
      <c r="D2" s="223"/>
      <c r="E2" s="223"/>
      <c r="F2" s="223"/>
      <c r="G2" s="223"/>
    </row>
    <row r="3" spans="1:7" s="13" customFormat="1" ht="12.75">
      <c r="A3" s="224" t="s">
        <v>0</v>
      </c>
      <c r="B3" s="200" t="s">
        <v>1</v>
      </c>
      <c r="C3" s="201" t="s">
        <v>2</v>
      </c>
      <c r="D3" s="201" t="s">
        <v>110</v>
      </c>
      <c r="E3" s="201" t="s">
        <v>3</v>
      </c>
      <c r="F3" s="201" t="s">
        <v>4</v>
      </c>
      <c r="G3" s="225" t="s">
        <v>142</v>
      </c>
    </row>
    <row r="4" spans="1:7" s="13" customFormat="1" ht="12.75">
      <c r="A4" s="226" t="s">
        <v>5</v>
      </c>
      <c r="B4" s="78" t="s">
        <v>6</v>
      </c>
      <c r="C4" s="78" t="s">
        <v>7</v>
      </c>
      <c r="D4" s="78" t="s">
        <v>7</v>
      </c>
      <c r="E4" s="78" t="s">
        <v>7</v>
      </c>
      <c r="F4" s="78" t="s">
        <v>8</v>
      </c>
      <c r="G4" s="226" t="s">
        <v>109</v>
      </c>
    </row>
    <row r="5" spans="1:7" s="13" customFormat="1" ht="12.75">
      <c r="A5" s="227"/>
      <c r="B5" s="79"/>
      <c r="C5" s="80" t="s">
        <v>9</v>
      </c>
      <c r="D5" s="80" t="s">
        <v>9</v>
      </c>
      <c r="E5" s="80" t="s">
        <v>9</v>
      </c>
      <c r="F5" s="79"/>
      <c r="G5" s="228" t="s">
        <v>9</v>
      </c>
    </row>
    <row r="6" spans="1:7" ht="12.75">
      <c r="A6" s="229"/>
      <c r="B6" s="8"/>
      <c r="C6" s="7"/>
      <c r="D6" s="7"/>
      <c r="E6" s="7"/>
      <c r="F6" s="7"/>
      <c r="G6" s="230"/>
    </row>
    <row r="7" spans="1:7" ht="12.75">
      <c r="A7" s="231" t="s">
        <v>399</v>
      </c>
      <c r="B7" s="151">
        <v>169</v>
      </c>
      <c r="C7" s="4">
        <f>+'Cap4- 2'!D214</f>
        <v>134129263.61499996</v>
      </c>
      <c r="D7" s="18">
        <f>'Cap4- 2'!E214</f>
        <v>106889306.06300001</v>
      </c>
      <c r="E7" s="156">
        <f>C7-D7</f>
        <v>27239957.551999956</v>
      </c>
      <c r="F7" s="157">
        <f aca="true" t="shared" si="0" ref="F7:F14">(E7/C7)*100</f>
        <v>20.308735631464135</v>
      </c>
      <c r="G7" s="232">
        <f>'Cap4- 2'!G214</f>
        <v>162658897.08000004</v>
      </c>
    </row>
    <row r="8" spans="1:7" ht="12.75">
      <c r="A8" s="233" t="s">
        <v>158</v>
      </c>
      <c r="B8" s="151">
        <v>16</v>
      </c>
      <c r="C8" s="4">
        <f>+'Cap4- 2'!D252</f>
        <v>76401401.29</v>
      </c>
      <c r="D8" s="4">
        <f>+'Cap4- 2'!E252</f>
        <v>92515075.43</v>
      </c>
      <c r="E8" s="156">
        <f aca="true" t="shared" si="1" ref="E8:E15">C8-D8</f>
        <v>-16113674.14</v>
      </c>
      <c r="F8" s="157">
        <f t="shared" si="0"/>
        <v>-21.09080968140447</v>
      </c>
      <c r="G8" s="232">
        <f>'Cap4- 2'!G252</f>
        <v>88968526.32</v>
      </c>
    </row>
    <row r="9" spans="1:7" ht="12.75">
      <c r="A9" s="233" t="s">
        <v>141</v>
      </c>
      <c r="B9" s="151">
        <v>9</v>
      </c>
      <c r="C9" s="4">
        <f>+'Cap4- 2'!D282</f>
        <v>2389519.95</v>
      </c>
      <c r="D9" s="4">
        <f>+'Cap4- 2'!E282</f>
        <v>2521927.7</v>
      </c>
      <c r="E9" s="156">
        <f t="shared" si="1"/>
        <v>-132407.75</v>
      </c>
      <c r="F9" s="157">
        <f t="shared" si="0"/>
        <v>-5.541186211900008</v>
      </c>
      <c r="G9" s="232">
        <f>'Cap4- 2'!G282</f>
        <v>-145642.9199999997</v>
      </c>
    </row>
    <row r="10" spans="1:7" ht="12.75">
      <c r="A10" s="233" t="s">
        <v>187</v>
      </c>
      <c r="B10" s="151">
        <v>6</v>
      </c>
      <c r="C10" s="4">
        <f>+'Cap4- 2'!D298</f>
        <v>3493385.3699999996</v>
      </c>
      <c r="D10" s="4">
        <f>+'Cap4- 2'!E298</f>
        <v>3292165.32</v>
      </c>
      <c r="E10" s="156">
        <f t="shared" si="1"/>
        <v>201220.0499999998</v>
      </c>
      <c r="F10" s="157">
        <f t="shared" si="0"/>
        <v>5.760030133749596</v>
      </c>
      <c r="G10" s="232">
        <f>'Cap4- 2'!G298</f>
        <v>2380559.1100000003</v>
      </c>
    </row>
    <row r="11" spans="1:7" ht="12.75">
      <c r="A11" s="234" t="s">
        <v>535</v>
      </c>
      <c r="B11" s="151">
        <v>1</v>
      </c>
      <c r="C11" s="4">
        <f>+'Cap4- 2'!D308</f>
        <v>1223000</v>
      </c>
      <c r="D11" s="4">
        <f>+'Cap4- 2'!E308</f>
        <v>1071838.76</v>
      </c>
      <c r="E11" s="156">
        <f t="shared" si="1"/>
        <v>151161.24</v>
      </c>
      <c r="F11" s="157">
        <f t="shared" si="0"/>
        <v>12.359872444807849</v>
      </c>
      <c r="G11" s="232">
        <f>+'Cap4- 2'!G308</f>
        <v>138399.33</v>
      </c>
    </row>
    <row r="12" spans="1:7" ht="12.75">
      <c r="A12" s="234" t="s">
        <v>536</v>
      </c>
      <c r="B12" s="151">
        <v>2</v>
      </c>
      <c r="C12" s="4">
        <f>+'Cap4- 2'!D320</f>
        <v>38290</v>
      </c>
      <c r="D12" s="4">
        <f>+'Cap4- 2'!E320</f>
        <v>50533.64</v>
      </c>
      <c r="E12" s="156">
        <f t="shared" si="1"/>
        <v>-12243.64</v>
      </c>
      <c r="F12" s="157">
        <f t="shared" si="0"/>
        <v>-31.976077304779317</v>
      </c>
      <c r="G12" s="232">
        <f>'Cap4- 2'!G320</f>
        <v>2713388.43</v>
      </c>
    </row>
    <row r="13" spans="1:7" ht="12.75">
      <c r="A13" s="234" t="s">
        <v>208</v>
      </c>
      <c r="B13" s="151">
        <v>3</v>
      </c>
      <c r="C13" s="4">
        <f>+'Cap4- 2'!D334</f>
        <v>190228.6</v>
      </c>
      <c r="D13" s="4">
        <f>+'Cap4- 2'!E334</f>
        <v>1992053.14</v>
      </c>
      <c r="E13" s="156">
        <f t="shared" si="1"/>
        <v>-1801824.5399999998</v>
      </c>
      <c r="F13" s="157">
        <f t="shared" si="0"/>
        <v>-947.1890872350423</v>
      </c>
      <c r="G13" s="232">
        <f>'Cap4- 2'!G334</f>
        <v>3689730.29</v>
      </c>
    </row>
    <row r="14" spans="1:7" s="149" customFormat="1" ht="12.75">
      <c r="A14" s="229" t="s">
        <v>458</v>
      </c>
      <c r="B14" s="151">
        <v>1</v>
      </c>
      <c r="C14" s="150">
        <f>+'Cap4- 2'!D345</f>
        <v>4000</v>
      </c>
      <c r="D14" s="150">
        <f>+'Cap4- 2'!E345</f>
        <v>6785</v>
      </c>
      <c r="E14" s="156">
        <f t="shared" si="1"/>
        <v>-2785</v>
      </c>
      <c r="F14" s="157">
        <f t="shared" si="0"/>
        <v>-69.625</v>
      </c>
      <c r="G14" s="235">
        <f>+'Cap4- 2'!G345</f>
        <v>1967103.8</v>
      </c>
    </row>
    <row r="15" spans="1:7" ht="12.75">
      <c r="A15" s="223"/>
      <c r="B15" s="4"/>
      <c r="C15" s="19"/>
      <c r="D15" s="19"/>
      <c r="E15" s="156">
        <f t="shared" si="1"/>
        <v>0</v>
      </c>
      <c r="F15" s="157"/>
      <c r="G15" s="236"/>
    </row>
    <row r="16" spans="1:7" ht="27.75" customHeight="1" thickBot="1">
      <c r="A16" s="237" t="s">
        <v>10</v>
      </c>
      <c r="B16" s="202">
        <f>SUM(B7:B14)</f>
        <v>207</v>
      </c>
      <c r="C16" s="203">
        <f>SUM(C7:C15)</f>
        <v>217869088.82499996</v>
      </c>
      <c r="D16" s="203">
        <f>SUM(D7:D15)</f>
        <v>208339685.05299997</v>
      </c>
      <c r="E16" s="204">
        <f>SUM(E7:E15)</f>
        <v>9529403.771999957</v>
      </c>
      <c r="F16" s="204">
        <f>(E16/C16)*100</f>
        <v>4.3739127121674</v>
      </c>
      <c r="G16" s="238">
        <f>SUM(G7:G15)</f>
        <v>262370961.4400001</v>
      </c>
    </row>
    <row r="17" spans="1:7" ht="27.75" customHeight="1">
      <c r="A17" s="68"/>
      <c r="B17" s="69"/>
      <c r="C17" s="70"/>
      <c r="D17" s="70"/>
      <c r="E17" s="70"/>
      <c r="F17" s="70"/>
      <c r="G17" s="70"/>
    </row>
    <row r="18" spans="1:7" ht="12.75">
      <c r="A18" s="239" t="s">
        <v>387</v>
      </c>
      <c r="B18" s="223"/>
      <c r="C18" s="223"/>
      <c r="D18" s="223"/>
      <c r="E18" s="223"/>
      <c r="F18" s="223"/>
      <c r="G18" s="223"/>
    </row>
    <row r="19" spans="1:7" ht="12.75">
      <c r="A19" s="223" t="s">
        <v>137</v>
      </c>
      <c r="B19" s="223"/>
      <c r="C19" s="223"/>
      <c r="D19" s="223"/>
      <c r="E19" s="223"/>
      <c r="F19" s="223"/>
      <c r="G19" s="223"/>
    </row>
  </sheetData>
  <sheetProtection/>
  <printOptions horizontalCentered="1"/>
  <pageMargins left="0.5905511811023623" right="0.5905511811023623" top="0.7874015748031497" bottom="0.5905511811023623" header="0" footer="0.11811023622047245"/>
  <pageSetup firstPageNumber="133" useFirstPageNumber="1" horizontalDpi="1200" verticalDpi="1200" orientation="portrait" paperSize="9" scale="90" r:id="rId1"/>
  <headerFooter alignWithMargins="0">
    <oddFooter xml:space="preserve">&amp;C&amp;8&amp;P&amp;10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50"/>
  <sheetViews>
    <sheetView showZeros="0" view="pageBreakPreview" zoomScale="85" zoomScaleSheetLayoutView="85" zoomScalePageLayoutView="0" workbookViewId="0" topLeftCell="A1">
      <selection activeCell="H163" sqref="H163"/>
    </sheetView>
  </sheetViews>
  <sheetFormatPr defaultColWidth="11.421875" defaultRowHeight="15.75" customHeight="1"/>
  <cols>
    <col min="1" max="1" width="4.00390625" style="22" customWidth="1"/>
    <col min="2" max="2" width="2.28125" style="22" customWidth="1"/>
    <col min="3" max="3" width="71.00390625" style="22" bestFit="1" customWidth="1"/>
    <col min="4" max="4" width="23.140625" style="22" bestFit="1" customWidth="1"/>
    <col min="5" max="5" width="18.28125" style="22" customWidth="1"/>
    <col min="6" max="6" width="18.00390625" style="22" customWidth="1"/>
    <col min="7" max="7" width="17.8515625" style="22" bestFit="1" customWidth="1"/>
    <col min="8" max="16384" width="11.421875" style="22" customWidth="1"/>
  </cols>
  <sheetData>
    <row r="1" spans="1:7" ht="15.75" customHeight="1">
      <c r="A1" s="252" t="s">
        <v>466</v>
      </c>
      <c r="B1" s="252"/>
      <c r="C1" s="252"/>
      <c r="D1" s="252"/>
      <c r="E1" s="252"/>
      <c r="F1" s="252"/>
      <c r="G1" s="252"/>
    </row>
    <row r="2" spans="1:7" ht="15.75" customHeight="1">
      <c r="A2" s="252" t="s">
        <v>398</v>
      </c>
      <c r="B2" s="252"/>
      <c r="C2" s="252"/>
      <c r="D2" s="252"/>
      <c r="E2" s="252"/>
      <c r="F2" s="252"/>
      <c r="G2" s="252"/>
    </row>
    <row r="3" spans="1:7" ht="15.75" customHeight="1">
      <c r="A3" s="36"/>
      <c r="B3" s="36"/>
      <c r="C3" s="36"/>
      <c r="D3" s="36"/>
      <c r="E3" s="36"/>
      <c r="F3" s="36"/>
      <c r="G3" s="36"/>
    </row>
    <row r="4" spans="1:7" s="24" customFormat="1" ht="15.75" customHeight="1">
      <c r="A4" s="85"/>
      <c r="B4" s="85"/>
      <c r="C4" s="85"/>
      <c r="D4" s="114" t="s">
        <v>2</v>
      </c>
      <c r="E4" s="114" t="s">
        <v>110</v>
      </c>
      <c r="F4" s="114" t="s">
        <v>3</v>
      </c>
      <c r="G4" s="115" t="s">
        <v>112</v>
      </c>
    </row>
    <row r="5" spans="1:7" s="24" customFormat="1" ht="15.75" customHeight="1">
      <c r="A5" s="59"/>
      <c r="B5" s="59"/>
      <c r="C5" s="59" t="s">
        <v>392</v>
      </c>
      <c r="D5" s="62" t="s">
        <v>7</v>
      </c>
      <c r="E5" s="62" t="s">
        <v>7</v>
      </c>
      <c r="F5" s="62" t="s">
        <v>7</v>
      </c>
      <c r="G5" s="206" t="s">
        <v>109</v>
      </c>
    </row>
    <row r="6" spans="1:7" s="24" customFormat="1" ht="15.75" customHeight="1">
      <c r="A6" s="96"/>
      <c r="B6" s="96"/>
      <c r="C6" s="96"/>
      <c r="D6" s="116" t="s">
        <v>9</v>
      </c>
      <c r="E6" s="116" t="s">
        <v>9</v>
      </c>
      <c r="F6" s="116" t="s">
        <v>9</v>
      </c>
      <c r="G6" s="117" t="s">
        <v>9</v>
      </c>
    </row>
    <row r="7" spans="1:7" s="24" customFormat="1" ht="15.75" customHeight="1">
      <c r="A7" s="36"/>
      <c r="B7" s="36"/>
      <c r="C7" s="36"/>
      <c r="D7" s="118"/>
      <c r="E7" s="118"/>
      <c r="F7" s="118"/>
      <c r="G7" s="119"/>
    </row>
    <row r="8" spans="1:7" s="24" customFormat="1" ht="15.75" customHeight="1">
      <c r="A8" s="59" t="s">
        <v>183</v>
      </c>
      <c r="B8" s="36"/>
      <c r="C8" s="39"/>
      <c r="D8" s="120"/>
      <c r="E8" s="120"/>
      <c r="F8" s="120"/>
      <c r="G8" s="171"/>
    </row>
    <row r="9" spans="1:7" s="24" customFormat="1" ht="15.75" customHeight="1">
      <c r="A9" s="36"/>
      <c r="B9" s="36"/>
      <c r="C9" s="36"/>
      <c r="D9" s="118"/>
      <c r="E9" s="118"/>
      <c r="F9" s="155">
        <f aca="true" t="shared" si="0" ref="F9:F21">D9-E9</f>
        <v>0</v>
      </c>
      <c r="G9" s="119"/>
    </row>
    <row r="10" spans="1:7" s="24" customFormat="1" ht="15.75" customHeight="1">
      <c r="A10" s="172" t="s">
        <v>13</v>
      </c>
      <c r="B10" s="36" t="s">
        <v>108</v>
      </c>
      <c r="C10" s="36" t="s">
        <v>492</v>
      </c>
      <c r="D10" s="37">
        <v>165346</v>
      </c>
      <c r="E10" s="37">
        <v>142264.26</v>
      </c>
      <c r="F10" s="155">
        <f>D10-E10</f>
        <v>23081.73999999999</v>
      </c>
      <c r="G10" s="158">
        <v>145436.29</v>
      </c>
    </row>
    <row r="11" spans="1:7" s="24" customFormat="1" ht="15.75" customHeight="1">
      <c r="A11" s="172" t="s">
        <v>14</v>
      </c>
      <c r="B11" s="36" t="s">
        <v>108</v>
      </c>
      <c r="C11" s="36" t="s">
        <v>494</v>
      </c>
      <c r="D11" s="37">
        <v>2392517.37</v>
      </c>
      <c r="E11" s="37">
        <v>1493931.42</v>
      </c>
      <c r="F11" s="155">
        <f>D11-E11</f>
        <v>898585.9500000002</v>
      </c>
      <c r="G11" s="158">
        <v>2184705.98</v>
      </c>
    </row>
    <row r="12" spans="1:7" s="24" customFormat="1" ht="15.75" customHeight="1">
      <c r="A12" s="172" t="s">
        <v>15</v>
      </c>
      <c r="B12" s="36" t="s">
        <v>108</v>
      </c>
      <c r="C12" s="36" t="s">
        <v>490</v>
      </c>
      <c r="D12" s="37">
        <v>3726247.43</v>
      </c>
      <c r="E12" s="37">
        <v>3358165.68</v>
      </c>
      <c r="F12" s="155">
        <f>D12-E12</f>
        <v>368081.75</v>
      </c>
      <c r="G12" s="158">
        <v>1814382.02</v>
      </c>
    </row>
    <row r="13" spans="1:7" s="24" customFormat="1" ht="15.75" customHeight="1">
      <c r="A13" s="36"/>
      <c r="B13" s="36"/>
      <c r="C13" s="36"/>
      <c r="D13" s="118"/>
      <c r="E13" s="118"/>
      <c r="F13" s="155">
        <f t="shared" si="0"/>
        <v>0</v>
      </c>
      <c r="G13" s="159"/>
    </row>
    <row r="14" spans="1:7" s="24" customFormat="1" ht="15.75" customHeight="1">
      <c r="A14" s="59" t="s">
        <v>12</v>
      </c>
      <c r="B14" s="36"/>
      <c r="C14" s="39"/>
      <c r="D14" s="120"/>
      <c r="E14" s="120"/>
      <c r="F14" s="155">
        <f t="shared" si="0"/>
        <v>0</v>
      </c>
      <c r="G14" s="173"/>
    </row>
    <row r="15" spans="1:7" ht="15.75" customHeight="1">
      <c r="A15" s="36"/>
      <c r="B15" s="36"/>
      <c r="C15" s="36"/>
      <c r="D15" s="120"/>
      <c r="E15" s="120"/>
      <c r="F15" s="155">
        <f t="shared" si="0"/>
        <v>0</v>
      </c>
      <c r="G15" s="173"/>
    </row>
    <row r="16" spans="1:7" ht="15.75" customHeight="1">
      <c r="A16" s="172" t="s">
        <v>13</v>
      </c>
      <c r="B16" s="36" t="s">
        <v>108</v>
      </c>
      <c r="C16" s="36" t="s">
        <v>342</v>
      </c>
      <c r="D16" s="113">
        <v>32026</v>
      </c>
      <c r="E16" s="113">
        <v>40827.23</v>
      </c>
      <c r="F16" s="155">
        <f t="shared" si="0"/>
        <v>-8801.230000000003</v>
      </c>
      <c r="G16" s="173">
        <v>8208.15</v>
      </c>
    </row>
    <row r="17" spans="1:8" ht="15.75" customHeight="1">
      <c r="A17" s="172" t="s">
        <v>14</v>
      </c>
      <c r="B17" s="36" t="s">
        <v>108</v>
      </c>
      <c r="C17" s="36" t="s">
        <v>509</v>
      </c>
      <c r="D17" s="113">
        <v>88040</v>
      </c>
      <c r="E17" s="113">
        <v>50950.38</v>
      </c>
      <c r="F17" s="155">
        <f>D17-E17</f>
        <v>37089.62</v>
      </c>
      <c r="G17" s="158">
        <v>217378.78</v>
      </c>
      <c r="H17" s="123"/>
    </row>
    <row r="18" spans="1:7" ht="15.75" customHeight="1">
      <c r="A18" s="172" t="s">
        <v>15</v>
      </c>
      <c r="B18" s="36" t="s">
        <v>108</v>
      </c>
      <c r="C18" s="39" t="s">
        <v>321</v>
      </c>
      <c r="D18" s="120">
        <v>2899997.81</v>
      </c>
      <c r="E18" s="120">
        <v>2465290.38</v>
      </c>
      <c r="F18" s="155">
        <f>D18-E18</f>
        <v>434707.43000000017</v>
      </c>
      <c r="G18" s="173">
        <v>1157565.97</v>
      </c>
    </row>
    <row r="19" spans="1:7" ht="15.75" customHeight="1">
      <c r="A19" s="172" t="s">
        <v>16</v>
      </c>
      <c r="B19" s="36" t="s">
        <v>108</v>
      </c>
      <c r="C19" s="39" t="s">
        <v>496</v>
      </c>
      <c r="D19" s="120">
        <v>4500</v>
      </c>
      <c r="E19" s="120">
        <v>16822.95</v>
      </c>
      <c r="F19" s="155">
        <f>D19-E19</f>
        <v>-12322.95</v>
      </c>
      <c r="G19" s="173">
        <v>87533.34</v>
      </c>
    </row>
    <row r="20" spans="1:7" ht="15.75" customHeight="1">
      <c r="A20" s="172" t="s">
        <v>11</v>
      </c>
      <c r="B20" s="36" t="s">
        <v>108</v>
      </c>
      <c r="C20" s="39" t="s">
        <v>224</v>
      </c>
      <c r="D20" s="121">
        <v>191928.7</v>
      </c>
      <c r="E20" s="120">
        <v>31594.87</v>
      </c>
      <c r="F20" s="155">
        <f>D20-E20</f>
        <v>160333.83000000002</v>
      </c>
      <c r="G20" s="173">
        <v>617483.46</v>
      </c>
    </row>
    <row r="21" spans="1:7" ht="15.75" customHeight="1">
      <c r="A21" s="36"/>
      <c r="B21" s="36"/>
      <c r="C21" s="36"/>
      <c r="D21" s="122"/>
      <c r="E21" s="122"/>
      <c r="F21" s="155">
        <f t="shared" si="0"/>
        <v>0</v>
      </c>
      <c r="G21" s="162"/>
    </row>
    <row r="22" spans="1:7" s="24" customFormat="1" ht="15.75" customHeight="1">
      <c r="A22" s="59" t="s">
        <v>20</v>
      </c>
      <c r="B22" s="36"/>
      <c r="C22" s="39"/>
      <c r="D22" s="122"/>
      <c r="E22" s="122"/>
      <c r="F22" s="155"/>
      <c r="G22" s="162"/>
    </row>
    <row r="23" spans="1:8" ht="15.75" customHeight="1">
      <c r="A23" s="36"/>
      <c r="B23" s="36"/>
      <c r="C23" s="36"/>
      <c r="D23" s="37"/>
      <c r="E23" s="37"/>
      <c r="F23" s="155"/>
      <c r="G23" s="158"/>
      <c r="H23" s="123"/>
    </row>
    <row r="24" spans="1:8" s="146" customFormat="1" ht="15.75" customHeight="1">
      <c r="A24" s="172" t="s">
        <v>13</v>
      </c>
      <c r="B24" s="174" t="s">
        <v>108</v>
      </c>
      <c r="C24" s="174" t="s">
        <v>209</v>
      </c>
      <c r="D24" s="147">
        <v>916019.5</v>
      </c>
      <c r="E24" s="147">
        <v>538637.84</v>
      </c>
      <c r="F24" s="160">
        <f>D24-E24</f>
        <v>377381.66000000003</v>
      </c>
      <c r="G24" s="175">
        <f>(15000+12818.19+135000+438080.37)</f>
        <v>600898.56</v>
      </c>
      <c r="H24" s="148"/>
    </row>
    <row r="25" spans="1:8" ht="15.75" customHeight="1">
      <c r="A25" s="172" t="s">
        <v>14</v>
      </c>
      <c r="B25" s="174" t="s">
        <v>108</v>
      </c>
      <c r="C25" s="36" t="s">
        <v>150</v>
      </c>
      <c r="D25" s="37">
        <v>1647422.39</v>
      </c>
      <c r="E25" s="37">
        <v>1144345.84</v>
      </c>
      <c r="F25" s="155">
        <f>D25-E25</f>
        <v>503076.5499999998</v>
      </c>
      <c r="G25" s="158">
        <v>-2050687.69</v>
      </c>
      <c r="H25" s="123"/>
    </row>
    <row r="26" spans="1:8" ht="15.75" customHeight="1">
      <c r="A26" s="172" t="s">
        <v>15</v>
      </c>
      <c r="B26" s="174" t="s">
        <v>108</v>
      </c>
      <c r="C26" s="36" t="s">
        <v>474</v>
      </c>
      <c r="D26" s="37">
        <v>260865.46</v>
      </c>
      <c r="E26" s="37">
        <v>221111.49</v>
      </c>
      <c r="F26" s="155">
        <f>D26-E26</f>
        <v>39753.97</v>
      </c>
      <c r="G26" s="158">
        <v>150797.38</v>
      </c>
      <c r="H26" s="123"/>
    </row>
    <row r="27" spans="1:8" ht="15.75" customHeight="1">
      <c r="A27" s="172"/>
      <c r="B27" s="36"/>
      <c r="C27" s="36"/>
      <c r="D27" s="37"/>
      <c r="E27" s="37"/>
      <c r="F27" s="155"/>
      <c r="G27" s="158"/>
      <c r="H27" s="123"/>
    </row>
    <row r="28" spans="1:8" ht="15.75" customHeight="1">
      <c r="A28" s="36"/>
      <c r="B28" s="36"/>
      <c r="C28" s="39"/>
      <c r="D28" s="37"/>
      <c r="E28" s="37"/>
      <c r="F28" s="155">
        <f aca="true" t="shared" si="1" ref="F28:F57">D28-E28</f>
        <v>0</v>
      </c>
      <c r="G28" s="158"/>
      <c r="H28" s="123"/>
    </row>
    <row r="29" spans="1:8" s="24" customFormat="1" ht="15.75" customHeight="1">
      <c r="A29" s="59" t="s">
        <v>22</v>
      </c>
      <c r="B29" s="36"/>
      <c r="C29" s="39"/>
      <c r="D29" s="37"/>
      <c r="E29" s="37"/>
      <c r="F29" s="155">
        <f t="shared" si="1"/>
        <v>0</v>
      </c>
      <c r="G29" s="158"/>
      <c r="H29" s="124"/>
    </row>
    <row r="30" spans="1:8" ht="15.75" customHeight="1">
      <c r="A30" s="36"/>
      <c r="B30" s="36"/>
      <c r="C30" s="36"/>
      <c r="D30" s="37"/>
      <c r="E30" s="37"/>
      <c r="F30" s="155">
        <f t="shared" si="1"/>
        <v>0</v>
      </c>
      <c r="G30" s="158"/>
      <c r="H30" s="123"/>
    </row>
    <row r="31" spans="1:8" ht="15.75" customHeight="1">
      <c r="A31" s="172" t="s">
        <v>13</v>
      </c>
      <c r="B31" s="36" t="s">
        <v>108</v>
      </c>
      <c r="C31" s="36" t="s">
        <v>455</v>
      </c>
      <c r="D31" s="37">
        <v>492132.9</v>
      </c>
      <c r="E31" s="37">
        <v>1194024.33</v>
      </c>
      <c r="F31" s="155">
        <f t="shared" si="1"/>
        <v>-701891.43</v>
      </c>
      <c r="G31" s="158">
        <v>203438.85</v>
      </c>
      <c r="H31" s="123"/>
    </row>
    <row r="32" spans="1:8" ht="15.75" customHeight="1">
      <c r="A32" s="172" t="s">
        <v>14</v>
      </c>
      <c r="B32" s="36" t="s">
        <v>108</v>
      </c>
      <c r="C32" s="36" t="s">
        <v>23</v>
      </c>
      <c r="D32" s="125">
        <v>1609370.38</v>
      </c>
      <c r="E32" s="125">
        <v>1519446.01</v>
      </c>
      <c r="F32" s="155">
        <f t="shared" si="1"/>
        <v>89924.36999999988</v>
      </c>
      <c r="G32" s="158">
        <v>-1927373.41</v>
      </c>
      <c r="H32" s="123"/>
    </row>
    <row r="33" spans="1:8" ht="15.75" customHeight="1">
      <c r="A33" s="172" t="s">
        <v>15</v>
      </c>
      <c r="B33" s="36" t="s">
        <v>108</v>
      </c>
      <c r="C33" s="36" t="s">
        <v>449</v>
      </c>
      <c r="D33" s="125">
        <v>2057506.47</v>
      </c>
      <c r="E33" s="125">
        <v>904913.61</v>
      </c>
      <c r="F33" s="155">
        <f t="shared" si="1"/>
        <v>1152592.8599999999</v>
      </c>
      <c r="G33" s="158">
        <v>3108086.06</v>
      </c>
      <c r="H33" s="123"/>
    </row>
    <row r="34" spans="1:8" ht="15.75" customHeight="1">
      <c r="A34" s="172" t="s">
        <v>16</v>
      </c>
      <c r="B34" s="36" t="s">
        <v>108</v>
      </c>
      <c r="C34" s="36" t="s">
        <v>445</v>
      </c>
      <c r="D34" s="125">
        <v>39527.13</v>
      </c>
      <c r="E34" s="125">
        <v>57150.31</v>
      </c>
      <c r="F34" s="155">
        <f t="shared" si="1"/>
        <v>-17623.18</v>
      </c>
      <c r="G34" s="158">
        <v>251586.9</v>
      </c>
      <c r="H34" s="123"/>
    </row>
    <row r="35" spans="1:8" ht="15.75" customHeight="1">
      <c r="A35" s="172" t="s">
        <v>11</v>
      </c>
      <c r="B35" s="36" t="s">
        <v>108</v>
      </c>
      <c r="C35" s="36" t="s">
        <v>284</v>
      </c>
      <c r="D35" s="125">
        <v>520445.56</v>
      </c>
      <c r="E35" s="125">
        <v>225676.85</v>
      </c>
      <c r="F35" s="155">
        <f t="shared" si="1"/>
        <v>294768.70999999996</v>
      </c>
      <c r="G35" s="158">
        <v>631401.56</v>
      </c>
      <c r="H35" s="123"/>
    </row>
    <row r="36" spans="1:8" ht="15.75" customHeight="1">
      <c r="A36" s="172" t="s">
        <v>17</v>
      </c>
      <c r="B36" s="36" t="s">
        <v>108</v>
      </c>
      <c r="C36" s="36" t="s">
        <v>211</v>
      </c>
      <c r="D36" s="113">
        <v>1646595.42</v>
      </c>
      <c r="E36" s="113">
        <v>1582116.1</v>
      </c>
      <c r="F36" s="155">
        <f t="shared" si="1"/>
        <v>64479.31999999983</v>
      </c>
      <c r="G36" s="158">
        <v>1392474.72</v>
      </c>
      <c r="H36" s="123"/>
    </row>
    <row r="37" spans="1:8" ht="15.75" customHeight="1">
      <c r="A37" s="172" t="s">
        <v>18</v>
      </c>
      <c r="B37" s="36" t="s">
        <v>108</v>
      </c>
      <c r="C37" s="36" t="s">
        <v>443</v>
      </c>
      <c r="D37" s="113">
        <v>632124.75</v>
      </c>
      <c r="E37" s="113">
        <v>594288.55</v>
      </c>
      <c r="F37" s="155">
        <f t="shared" si="1"/>
        <v>37836.19999999995</v>
      </c>
      <c r="G37" s="158">
        <v>90000</v>
      </c>
      <c r="H37" s="123"/>
    </row>
    <row r="38" spans="1:8" ht="15.75" customHeight="1">
      <c r="A38" s="172" t="s">
        <v>19</v>
      </c>
      <c r="B38" s="36" t="s">
        <v>108</v>
      </c>
      <c r="C38" s="36" t="s">
        <v>100</v>
      </c>
      <c r="D38" s="113">
        <v>1307319.75</v>
      </c>
      <c r="E38" s="113">
        <v>1143848.8</v>
      </c>
      <c r="F38" s="155">
        <f t="shared" si="1"/>
        <v>163470.94999999995</v>
      </c>
      <c r="G38" s="158">
        <v>1736097.5</v>
      </c>
      <c r="H38" s="123"/>
    </row>
    <row r="39" spans="1:8" ht="15.75" customHeight="1">
      <c r="A39" s="172" t="s">
        <v>21</v>
      </c>
      <c r="B39" s="36" t="s">
        <v>108</v>
      </c>
      <c r="C39" s="36" t="s">
        <v>452</v>
      </c>
      <c r="D39" s="113">
        <v>792462.72</v>
      </c>
      <c r="E39" s="113">
        <v>592223.66</v>
      </c>
      <c r="F39" s="155">
        <f t="shared" si="1"/>
        <v>200239.05999999994</v>
      </c>
      <c r="G39" s="158">
        <v>16017.36</v>
      </c>
      <c r="H39" s="123"/>
    </row>
    <row r="40" spans="1:8" ht="15.75" customHeight="1">
      <c r="A40" s="172" t="s">
        <v>24</v>
      </c>
      <c r="B40" s="36" t="s">
        <v>108</v>
      </c>
      <c r="C40" s="36" t="s">
        <v>188</v>
      </c>
      <c r="D40" s="113">
        <v>516627.42</v>
      </c>
      <c r="E40" s="113">
        <v>268221.58</v>
      </c>
      <c r="F40" s="155">
        <f t="shared" si="1"/>
        <v>248405.83999999997</v>
      </c>
      <c r="G40" s="158">
        <v>363398.3</v>
      </c>
      <c r="H40" s="123"/>
    </row>
    <row r="41" spans="1:8" ht="15.75" customHeight="1">
      <c r="A41" s="172" t="s">
        <v>25</v>
      </c>
      <c r="B41" s="36" t="s">
        <v>108</v>
      </c>
      <c r="C41" s="36" t="s">
        <v>286</v>
      </c>
      <c r="D41" s="113">
        <v>2230208.75</v>
      </c>
      <c r="E41" s="113">
        <v>2517723.97</v>
      </c>
      <c r="F41" s="155">
        <f t="shared" si="1"/>
        <v>-287515.2200000002</v>
      </c>
      <c r="G41" s="158">
        <v>1732315.93</v>
      </c>
      <c r="H41" s="123"/>
    </row>
    <row r="42" spans="1:8" ht="15.75" customHeight="1">
      <c r="A42" s="172" t="s">
        <v>26</v>
      </c>
      <c r="B42" s="36" t="s">
        <v>108</v>
      </c>
      <c r="C42" s="36" t="s">
        <v>475</v>
      </c>
      <c r="D42" s="113">
        <v>1055086.61</v>
      </c>
      <c r="E42" s="113">
        <v>948495.22</v>
      </c>
      <c r="F42" s="155">
        <f t="shared" si="1"/>
        <v>106591.39000000013</v>
      </c>
      <c r="G42" s="158">
        <v>1754507.84</v>
      </c>
      <c r="H42" s="123"/>
    </row>
    <row r="43" spans="1:8" ht="15.75" customHeight="1">
      <c r="A43" s="172" t="s">
        <v>27</v>
      </c>
      <c r="B43" s="36" t="s">
        <v>108</v>
      </c>
      <c r="C43" s="36" t="s">
        <v>454</v>
      </c>
      <c r="D43" s="113">
        <v>433703.89</v>
      </c>
      <c r="E43" s="113">
        <v>537566.64</v>
      </c>
      <c r="F43" s="155">
        <f t="shared" si="1"/>
        <v>-103862.75</v>
      </c>
      <c r="G43" s="158">
        <v>334504.63</v>
      </c>
      <c r="H43" s="123"/>
    </row>
    <row r="44" spans="1:8" ht="15.75" customHeight="1">
      <c r="A44" s="172" t="s">
        <v>28</v>
      </c>
      <c r="B44" s="36" t="s">
        <v>108</v>
      </c>
      <c r="C44" s="36" t="s">
        <v>143</v>
      </c>
      <c r="D44" s="122">
        <v>1007075.33</v>
      </c>
      <c r="E44" s="113">
        <v>823244.73</v>
      </c>
      <c r="F44" s="155">
        <f t="shared" si="1"/>
        <v>183830.59999999998</v>
      </c>
      <c r="G44" s="158">
        <v>2380647.86</v>
      </c>
      <c r="H44" s="123"/>
    </row>
    <row r="45" spans="1:8" ht="15.75" customHeight="1">
      <c r="A45" s="172" t="s">
        <v>29</v>
      </c>
      <c r="B45" s="36" t="s">
        <v>108</v>
      </c>
      <c r="C45" s="36" t="s">
        <v>227</v>
      </c>
      <c r="D45" s="122">
        <v>1315012.05</v>
      </c>
      <c r="E45" s="113">
        <v>637293.63</v>
      </c>
      <c r="F45" s="155">
        <f t="shared" si="1"/>
        <v>677718.42</v>
      </c>
      <c r="G45" s="158">
        <v>892836.33</v>
      </c>
      <c r="H45" s="123" t="s">
        <v>228</v>
      </c>
    </row>
    <row r="46" spans="1:8" ht="15.75" customHeight="1">
      <c r="A46" s="172" t="s">
        <v>30</v>
      </c>
      <c r="B46" s="36" t="s">
        <v>108</v>
      </c>
      <c r="C46" s="36" t="s">
        <v>530</v>
      </c>
      <c r="D46" s="122">
        <v>834867.53</v>
      </c>
      <c r="E46" s="113">
        <v>630858.59</v>
      </c>
      <c r="F46" s="155">
        <f t="shared" si="1"/>
        <v>204008.94000000006</v>
      </c>
      <c r="G46" s="158">
        <v>576187.64</v>
      </c>
      <c r="H46" s="123"/>
    </row>
    <row r="47" spans="1:8" ht="15.75" customHeight="1">
      <c r="A47" s="172" t="s">
        <v>31</v>
      </c>
      <c r="B47" s="36" t="s">
        <v>108</v>
      </c>
      <c r="C47" s="36" t="s">
        <v>180</v>
      </c>
      <c r="D47" s="113">
        <v>760231.71</v>
      </c>
      <c r="E47" s="113">
        <v>176542.15</v>
      </c>
      <c r="F47" s="155">
        <f t="shared" si="1"/>
        <v>583689.5599999999</v>
      </c>
      <c r="G47" s="158">
        <v>728678.16</v>
      </c>
      <c r="H47" s="123"/>
    </row>
    <row r="48" spans="1:8" ht="15.75" customHeight="1">
      <c r="A48" s="172" t="s">
        <v>32</v>
      </c>
      <c r="B48" s="36" t="s">
        <v>108</v>
      </c>
      <c r="C48" s="36" t="s">
        <v>313</v>
      </c>
      <c r="D48" s="113">
        <v>534306.42</v>
      </c>
      <c r="E48" s="113">
        <v>571975.83</v>
      </c>
      <c r="F48" s="155">
        <f t="shared" si="1"/>
        <v>-37669.409999999916</v>
      </c>
      <c r="G48" s="158">
        <v>763322.05</v>
      </c>
      <c r="H48" s="123"/>
    </row>
    <row r="49" spans="1:8" ht="15.75" customHeight="1">
      <c r="A49" s="172" t="s">
        <v>33</v>
      </c>
      <c r="B49" s="36" t="s">
        <v>108</v>
      </c>
      <c r="C49" s="36" t="s">
        <v>184</v>
      </c>
      <c r="D49" s="113">
        <v>799864.81</v>
      </c>
      <c r="E49" s="113">
        <v>520663.23</v>
      </c>
      <c r="F49" s="155">
        <f t="shared" si="1"/>
        <v>279201.5800000001</v>
      </c>
      <c r="G49" s="158">
        <v>382675.29</v>
      </c>
      <c r="H49" s="123"/>
    </row>
    <row r="50" spans="1:8" ht="15.75" customHeight="1">
      <c r="A50" s="172" t="s">
        <v>34</v>
      </c>
      <c r="B50" s="36" t="s">
        <v>108</v>
      </c>
      <c r="C50" s="36" t="s">
        <v>325</v>
      </c>
      <c r="D50" s="113">
        <v>129600.38</v>
      </c>
      <c r="E50" s="113">
        <v>114224.41</v>
      </c>
      <c r="F50" s="155">
        <f t="shared" si="1"/>
        <v>15375.970000000001</v>
      </c>
      <c r="G50" s="158">
        <v>490552.36</v>
      </c>
      <c r="H50" s="123"/>
    </row>
    <row r="51" spans="1:8" ht="15.75" customHeight="1">
      <c r="A51" s="172" t="s">
        <v>35</v>
      </c>
      <c r="B51" s="36" t="s">
        <v>108</v>
      </c>
      <c r="C51" s="36" t="s">
        <v>300</v>
      </c>
      <c r="D51" s="113">
        <v>1244799.67</v>
      </c>
      <c r="E51" s="37">
        <v>1683355.78</v>
      </c>
      <c r="F51" s="155">
        <f t="shared" si="1"/>
        <v>-438556.1100000001</v>
      </c>
      <c r="G51" s="158">
        <v>1659730.32</v>
      </c>
      <c r="H51" s="123"/>
    </row>
    <row r="52" spans="1:8" ht="15.75" customHeight="1">
      <c r="A52" s="172" t="s">
        <v>36</v>
      </c>
      <c r="B52" s="36" t="s">
        <v>108</v>
      </c>
      <c r="C52" s="36" t="s">
        <v>147</v>
      </c>
      <c r="D52" s="37">
        <v>5296061.49</v>
      </c>
      <c r="E52" s="37">
        <v>2511237.81</v>
      </c>
      <c r="F52" s="155">
        <f t="shared" si="1"/>
        <v>2784823.68</v>
      </c>
      <c r="G52" s="158">
        <v>2589603.68</v>
      </c>
      <c r="H52" s="123"/>
    </row>
    <row r="53" spans="1:11" ht="15.75" customHeight="1">
      <c r="A53" s="172" t="s">
        <v>37</v>
      </c>
      <c r="B53" s="36" t="s">
        <v>108</v>
      </c>
      <c r="C53" s="36" t="s">
        <v>146</v>
      </c>
      <c r="D53" s="37">
        <v>975939.9</v>
      </c>
      <c r="E53" s="37">
        <v>901377.89</v>
      </c>
      <c r="F53" s="155">
        <f t="shared" si="1"/>
        <v>74562.01000000001</v>
      </c>
      <c r="G53" s="158">
        <f>(60000+1012910.14)</f>
        <v>1072910.1400000001</v>
      </c>
      <c r="H53" s="123"/>
      <c r="K53" s="126"/>
    </row>
    <row r="54" spans="1:11" ht="15.75" customHeight="1">
      <c r="A54" s="172" t="s">
        <v>38</v>
      </c>
      <c r="B54" s="36" t="s">
        <v>108</v>
      </c>
      <c r="C54" s="36" t="s">
        <v>379</v>
      </c>
      <c r="D54" s="37">
        <v>369542.23</v>
      </c>
      <c r="E54" s="37">
        <v>563563.64</v>
      </c>
      <c r="F54" s="155">
        <f t="shared" si="1"/>
        <v>-194021.41000000003</v>
      </c>
      <c r="G54" s="158">
        <v>395210.75</v>
      </c>
      <c r="H54" s="123"/>
      <c r="K54" s="126"/>
    </row>
    <row r="55" spans="1:11" ht="15.75" customHeight="1">
      <c r="A55" s="172" t="s">
        <v>39</v>
      </c>
      <c r="B55" s="36" t="s">
        <v>108</v>
      </c>
      <c r="C55" s="36" t="s">
        <v>446</v>
      </c>
      <c r="D55" s="37">
        <v>911425.99</v>
      </c>
      <c r="E55" s="37">
        <v>439895.89</v>
      </c>
      <c r="F55" s="155">
        <f t="shared" si="1"/>
        <v>471530.1</v>
      </c>
      <c r="G55" s="158">
        <v>325058.62</v>
      </c>
      <c r="H55" s="123"/>
      <c r="K55" s="126"/>
    </row>
    <row r="56" spans="1:11" ht="15.75" customHeight="1">
      <c r="A56" s="207" t="s">
        <v>40</v>
      </c>
      <c r="B56" s="168" t="s">
        <v>108</v>
      </c>
      <c r="C56" s="168" t="s">
        <v>381</v>
      </c>
      <c r="D56" s="208">
        <v>1064900.14</v>
      </c>
      <c r="E56" s="208">
        <v>514219.09</v>
      </c>
      <c r="F56" s="209">
        <f t="shared" si="1"/>
        <v>550681.0499999998</v>
      </c>
      <c r="G56" s="210">
        <v>777259</v>
      </c>
      <c r="H56" s="123"/>
      <c r="K56" s="126"/>
    </row>
    <row r="57" spans="1:11" ht="15.75" customHeight="1">
      <c r="A57" s="132"/>
      <c r="B57" s="36"/>
      <c r="C57" s="36"/>
      <c r="D57" s="169"/>
      <c r="E57" s="169"/>
      <c r="F57" s="170">
        <f t="shared" si="1"/>
        <v>0</v>
      </c>
      <c r="G57" s="158"/>
      <c r="H57" s="123"/>
      <c r="K57" s="126"/>
    </row>
    <row r="58" spans="1:7" ht="15.75" customHeight="1">
      <c r="A58" s="252" t="s">
        <v>397</v>
      </c>
      <c r="B58" s="251"/>
      <c r="C58" s="251"/>
      <c r="D58" s="251"/>
      <c r="E58" s="251"/>
      <c r="F58" s="251"/>
      <c r="G58" s="251"/>
    </row>
    <row r="59" spans="1:7" ht="15.75" customHeight="1">
      <c r="A59" s="36"/>
      <c r="B59" s="36"/>
      <c r="C59" s="36"/>
      <c r="D59" s="36"/>
      <c r="E59" s="36"/>
      <c r="F59" s="36"/>
      <c r="G59" s="36"/>
    </row>
    <row r="60" spans="1:7" s="24" customFormat="1" ht="15.75" customHeight="1">
      <c r="A60" s="85"/>
      <c r="B60" s="85"/>
      <c r="C60" s="85"/>
      <c r="D60" s="114" t="s">
        <v>2</v>
      </c>
      <c r="E60" s="114" t="s">
        <v>110</v>
      </c>
      <c r="F60" s="114" t="s">
        <v>3</v>
      </c>
      <c r="G60" s="115" t="s">
        <v>112</v>
      </c>
    </row>
    <row r="61" spans="1:7" s="24" customFormat="1" ht="15.75" customHeight="1">
      <c r="A61" s="59"/>
      <c r="B61" s="59"/>
      <c r="C61" s="59" t="s">
        <v>392</v>
      </c>
      <c r="D61" s="62" t="s">
        <v>7</v>
      </c>
      <c r="E61" s="62" t="s">
        <v>7</v>
      </c>
      <c r="F61" s="62" t="s">
        <v>7</v>
      </c>
      <c r="G61" s="206" t="s">
        <v>109</v>
      </c>
    </row>
    <row r="62" spans="1:7" s="24" customFormat="1" ht="15.75" customHeight="1">
      <c r="A62" s="96"/>
      <c r="B62" s="96"/>
      <c r="C62" s="96"/>
      <c r="D62" s="116" t="s">
        <v>9</v>
      </c>
      <c r="E62" s="116" t="s">
        <v>9</v>
      </c>
      <c r="F62" s="116" t="s">
        <v>9</v>
      </c>
      <c r="G62" s="117" t="s">
        <v>9</v>
      </c>
    </row>
    <row r="63" spans="1:8" s="24" customFormat="1" ht="15.75" customHeight="1">
      <c r="A63" s="59" t="s">
        <v>156</v>
      </c>
      <c r="B63" s="36"/>
      <c r="C63" s="39"/>
      <c r="D63" s="37"/>
      <c r="E63" s="37"/>
      <c r="F63" s="155">
        <f aca="true" t="shared" si="2" ref="F63:F94">D63-E63</f>
        <v>0</v>
      </c>
      <c r="G63" s="158"/>
      <c r="H63" s="124"/>
    </row>
    <row r="64" spans="1:8" ht="15.75" customHeight="1">
      <c r="A64" s="132"/>
      <c r="B64" s="36"/>
      <c r="C64" s="36"/>
      <c r="D64" s="37"/>
      <c r="E64" s="37"/>
      <c r="F64" s="155">
        <f t="shared" si="2"/>
        <v>0</v>
      </c>
      <c r="G64" s="158"/>
      <c r="H64" s="123"/>
    </row>
    <row r="65" spans="1:8" ht="15.75" customHeight="1">
      <c r="A65" s="172" t="s">
        <v>13</v>
      </c>
      <c r="B65" s="36" t="s">
        <v>108</v>
      </c>
      <c r="C65" s="36" t="s">
        <v>470</v>
      </c>
      <c r="D65" s="37">
        <v>752349.07</v>
      </c>
      <c r="E65" s="37">
        <v>449473.24</v>
      </c>
      <c r="F65" s="155">
        <f t="shared" si="2"/>
        <v>302875.82999999996</v>
      </c>
      <c r="G65" s="158">
        <v>81982.14</v>
      </c>
      <c r="H65" s="123"/>
    </row>
    <row r="66" spans="1:8" ht="15.75" customHeight="1">
      <c r="A66" s="172" t="s">
        <v>14</v>
      </c>
      <c r="B66" s="36" t="s">
        <v>108</v>
      </c>
      <c r="C66" s="36" t="s">
        <v>234</v>
      </c>
      <c r="D66" s="37">
        <v>958751.5</v>
      </c>
      <c r="E66" s="37">
        <v>861843.05</v>
      </c>
      <c r="F66" s="155">
        <f t="shared" si="2"/>
        <v>96908.44999999995</v>
      </c>
      <c r="G66" s="158">
        <v>1509857.11</v>
      </c>
      <c r="H66" s="123"/>
    </row>
    <row r="67" spans="1:8" ht="15.75" customHeight="1">
      <c r="A67" s="172" t="s">
        <v>15</v>
      </c>
      <c r="B67" s="36" t="s">
        <v>108</v>
      </c>
      <c r="C67" s="36" t="s">
        <v>332</v>
      </c>
      <c r="D67" s="37">
        <v>404726.29</v>
      </c>
      <c r="E67" s="37">
        <v>212343.16</v>
      </c>
      <c r="F67" s="155">
        <f t="shared" si="2"/>
        <v>192383.12999999998</v>
      </c>
      <c r="G67" s="158">
        <v>86284.9</v>
      </c>
      <c r="H67" s="123"/>
    </row>
    <row r="68" spans="1:8" ht="15.75" customHeight="1">
      <c r="A68" s="172" t="s">
        <v>16</v>
      </c>
      <c r="B68" s="36" t="s">
        <v>108</v>
      </c>
      <c r="C68" s="36" t="s">
        <v>344</v>
      </c>
      <c r="D68" s="37">
        <v>269906.6</v>
      </c>
      <c r="E68" s="37">
        <v>119969.27</v>
      </c>
      <c r="F68" s="155">
        <f t="shared" si="2"/>
        <v>149937.32999999996</v>
      </c>
      <c r="G68" s="158">
        <v>127180.59</v>
      </c>
      <c r="H68" s="123"/>
    </row>
    <row r="69" spans="1:8" ht="15.75" customHeight="1">
      <c r="A69" s="172" t="s">
        <v>11</v>
      </c>
      <c r="B69" s="36" t="s">
        <v>108</v>
      </c>
      <c r="C69" s="176" t="s">
        <v>229</v>
      </c>
      <c r="D69" s="37">
        <v>1083656.52</v>
      </c>
      <c r="E69" s="37">
        <v>896279.32</v>
      </c>
      <c r="F69" s="155">
        <f t="shared" si="2"/>
        <v>187377.20000000007</v>
      </c>
      <c r="G69" s="158">
        <v>914660.93</v>
      </c>
      <c r="H69" s="123"/>
    </row>
    <row r="70" spans="1:8" ht="15.75" customHeight="1">
      <c r="A70" s="172" t="s">
        <v>17</v>
      </c>
      <c r="B70" s="36" t="s">
        <v>108</v>
      </c>
      <c r="C70" s="39" t="s">
        <v>125</v>
      </c>
      <c r="D70" s="125">
        <v>201824</v>
      </c>
      <c r="E70" s="125">
        <v>147305</v>
      </c>
      <c r="F70" s="155">
        <f t="shared" si="2"/>
        <v>54519</v>
      </c>
      <c r="G70" s="158">
        <v>110519</v>
      </c>
      <c r="H70" s="123"/>
    </row>
    <row r="71" spans="1:8" ht="15.75" customHeight="1">
      <c r="A71" s="172" t="s">
        <v>18</v>
      </c>
      <c r="B71" s="36" t="s">
        <v>108</v>
      </c>
      <c r="C71" s="127" t="s">
        <v>127</v>
      </c>
      <c r="D71" s="125">
        <v>428651.43</v>
      </c>
      <c r="E71" s="125">
        <v>819181.64</v>
      </c>
      <c r="F71" s="155">
        <f t="shared" si="2"/>
        <v>-390530.21</v>
      </c>
      <c r="G71" s="158">
        <v>945908.14</v>
      </c>
      <c r="H71" s="123"/>
    </row>
    <row r="72" spans="1:8" ht="15.75" customHeight="1">
      <c r="A72" s="172" t="s">
        <v>19</v>
      </c>
      <c r="B72" s="36" t="s">
        <v>108</v>
      </c>
      <c r="C72" s="127" t="s">
        <v>231</v>
      </c>
      <c r="D72" s="125">
        <v>178413.955</v>
      </c>
      <c r="E72" s="36">
        <v>354324.7</v>
      </c>
      <c r="F72" s="155">
        <f t="shared" si="2"/>
        <v>-175910.74500000002</v>
      </c>
      <c r="G72" s="36">
        <v>179682.93</v>
      </c>
      <c r="H72" s="123"/>
    </row>
    <row r="73" spans="1:8" ht="15.75" customHeight="1">
      <c r="A73" s="172" t="s">
        <v>21</v>
      </c>
      <c r="B73" s="36" t="s">
        <v>108</v>
      </c>
      <c r="C73" s="39" t="s">
        <v>213</v>
      </c>
      <c r="D73" s="125">
        <v>87779</v>
      </c>
      <c r="E73" s="125">
        <v>91840.59</v>
      </c>
      <c r="F73" s="155">
        <f t="shared" si="2"/>
        <v>-4061.5899999999965</v>
      </c>
      <c r="G73" s="158">
        <v>124667.41</v>
      </c>
      <c r="H73" s="123"/>
    </row>
    <row r="74" spans="1:8" ht="15.75" customHeight="1">
      <c r="A74" s="172" t="s">
        <v>24</v>
      </c>
      <c r="B74" s="36" t="s">
        <v>108</v>
      </c>
      <c r="C74" s="39" t="s">
        <v>346</v>
      </c>
      <c r="D74" s="125">
        <v>391712</v>
      </c>
      <c r="E74" s="125">
        <v>145142.44</v>
      </c>
      <c r="F74" s="155">
        <f t="shared" si="2"/>
        <v>246569.56</v>
      </c>
      <c r="G74" s="158">
        <v>-1020157.81</v>
      </c>
      <c r="H74" s="123"/>
    </row>
    <row r="75" spans="1:8" ht="15.75" customHeight="1">
      <c r="A75" s="172" t="s">
        <v>25</v>
      </c>
      <c r="B75" s="36" t="s">
        <v>108</v>
      </c>
      <c r="C75" s="39" t="s">
        <v>233</v>
      </c>
      <c r="D75" s="125">
        <v>540924.89</v>
      </c>
      <c r="E75" s="125">
        <v>538060.03</v>
      </c>
      <c r="F75" s="155">
        <f t="shared" si="2"/>
        <v>2864.859999999986</v>
      </c>
      <c r="G75" s="158">
        <v>778700.15</v>
      </c>
      <c r="H75" s="123"/>
    </row>
    <row r="76" spans="1:8" ht="15.75" customHeight="1">
      <c r="A76" s="172" t="s">
        <v>26</v>
      </c>
      <c r="B76" s="36" t="s">
        <v>108</v>
      </c>
      <c r="C76" s="39" t="s">
        <v>177</v>
      </c>
      <c r="D76" s="113">
        <v>807030.49</v>
      </c>
      <c r="E76" s="113">
        <v>638426.7</v>
      </c>
      <c r="F76" s="155">
        <f t="shared" si="2"/>
        <v>168603.79000000004</v>
      </c>
      <c r="G76" s="158">
        <v>203845.69</v>
      </c>
      <c r="H76" s="123"/>
    </row>
    <row r="77" spans="1:8" ht="15.75" customHeight="1">
      <c r="A77" s="172" t="s">
        <v>27</v>
      </c>
      <c r="B77" s="36" t="s">
        <v>108</v>
      </c>
      <c r="C77" s="39" t="s">
        <v>185</v>
      </c>
      <c r="D77" s="37">
        <v>581600.85</v>
      </c>
      <c r="E77" s="113">
        <f>(270459.88+215414.76)</f>
        <v>485874.64</v>
      </c>
      <c r="F77" s="155">
        <f t="shared" si="2"/>
        <v>95726.20999999996</v>
      </c>
      <c r="G77" s="158">
        <v>78002380</v>
      </c>
      <c r="H77" s="123"/>
    </row>
    <row r="78" spans="1:8" ht="15.75" customHeight="1">
      <c r="A78" s="172" t="s">
        <v>28</v>
      </c>
      <c r="B78" s="36" t="s">
        <v>108</v>
      </c>
      <c r="C78" s="39" t="s">
        <v>277</v>
      </c>
      <c r="D78" s="113">
        <v>265912.27</v>
      </c>
      <c r="E78" s="113">
        <v>99667.41</v>
      </c>
      <c r="F78" s="155">
        <f t="shared" si="2"/>
        <v>166244.86000000002</v>
      </c>
      <c r="G78" s="158">
        <v>8000</v>
      </c>
      <c r="H78" s="123"/>
    </row>
    <row r="79" spans="1:8" ht="15.75" customHeight="1">
      <c r="A79" s="172" t="s">
        <v>29</v>
      </c>
      <c r="B79" s="36" t="s">
        <v>108</v>
      </c>
      <c r="C79" s="36" t="s">
        <v>111</v>
      </c>
      <c r="D79" s="113">
        <v>3087853.35</v>
      </c>
      <c r="E79" s="113">
        <v>2866128.41</v>
      </c>
      <c r="F79" s="155">
        <f t="shared" si="2"/>
        <v>221724.93999999994</v>
      </c>
      <c r="G79" s="158">
        <v>1625449.74</v>
      </c>
      <c r="H79" s="123"/>
    </row>
    <row r="80" spans="1:8" ht="15.75" customHeight="1">
      <c r="A80" s="172" t="s">
        <v>30</v>
      </c>
      <c r="B80" s="36" t="s">
        <v>108</v>
      </c>
      <c r="C80" s="36" t="s">
        <v>272</v>
      </c>
      <c r="D80" s="113">
        <v>46121.96</v>
      </c>
      <c r="E80" s="113">
        <f>(20025.31+17993.86)</f>
        <v>38019.17</v>
      </c>
      <c r="F80" s="155">
        <f t="shared" si="2"/>
        <v>8102.790000000001</v>
      </c>
      <c r="G80" s="158">
        <v>78655.69</v>
      </c>
      <c r="H80" s="123"/>
    </row>
    <row r="81" spans="1:8" ht="15.75" customHeight="1">
      <c r="A81" s="172" t="s">
        <v>31</v>
      </c>
      <c r="B81" s="36" t="s">
        <v>108</v>
      </c>
      <c r="C81" s="36" t="s">
        <v>511</v>
      </c>
      <c r="D81" s="113">
        <v>214695.79</v>
      </c>
      <c r="E81" s="113">
        <f>(117792.54+33721.88)</f>
        <v>151514.41999999998</v>
      </c>
      <c r="F81" s="155">
        <f t="shared" si="2"/>
        <v>63181.370000000024</v>
      </c>
      <c r="G81" s="158">
        <v>-477194.02</v>
      </c>
      <c r="H81" s="123"/>
    </row>
    <row r="82" spans="1:8" ht="15.75" customHeight="1">
      <c r="A82" s="172" t="s">
        <v>32</v>
      </c>
      <c r="B82" s="36" t="s">
        <v>108</v>
      </c>
      <c r="C82" s="39" t="s">
        <v>302</v>
      </c>
      <c r="D82" s="125">
        <v>1788610.45</v>
      </c>
      <c r="E82" s="125">
        <v>1894896.81</v>
      </c>
      <c r="F82" s="155">
        <f t="shared" si="2"/>
        <v>-106286.3600000001</v>
      </c>
      <c r="G82" s="158">
        <v>200000</v>
      </c>
      <c r="H82" s="123"/>
    </row>
    <row r="83" spans="1:8" ht="15.75" customHeight="1">
      <c r="A83" s="172" t="s">
        <v>33</v>
      </c>
      <c r="B83" s="36" t="s">
        <v>108</v>
      </c>
      <c r="C83" s="39" t="s">
        <v>192</v>
      </c>
      <c r="D83" s="37">
        <v>1088311.11</v>
      </c>
      <c r="E83" s="37">
        <v>1142464.33</v>
      </c>
      <c r="F83" s="155">
        <f t="shared" si="2"/>
        <v>-54153.21999999997</v>
      </c>
      <c r="G83" s="158">
        <v>-222007.15</v>
      </c>
      <c r="H83" s="123"/>
    </row>
    <row r="84" spans="1:8" ht="15.75" customHeight="1">
      <c r="A84" s="172" t="s">
        <v>34</v>
      </c>
      <c r="B84" s="36" t="s">
        <v>108</v>
      </c>
      <c r="C84" s="36" t="s">
        <v>119</v>
      </c>
      <c r="D84" s="113">
        <v>102590</v>
      </c>
      <c r="E84" s="113">
        <v>93256.35</v>
      </c>
      <c r="F84" s="155">
        <f t="shared" si="2"/>
        <v>9333.649999999994</v>
      </c>
      <c r="G84" s="158">
        <v>96403.37</v>
      </c>
      <c r="H84" s="123"/>
    </row>
    <row r="85" spans="1:8" ht="15.75" customHeight="1">
      <c r="A85" s="172" t="s">
        <v>35</v>
      </c>
      <c r="B85" s="36" t="s">
        <v>108</v>
      </c>
      <c r="C85" s="36" t="s">
        <v>472</v>
      </c>
      <c r="D85" s="113">
        <v>66500</v>
      </c>
      <c r="E85" s="113">
        <v>27636.2</v>
      </c>
      <c r="F85" s="155">
        <f t="shared" si="2"/>
        <v>38863.8</v>
      </c>
      <c r="G85" s="213">
        <v>303663.43</v>
      </c>
      <c r="H85" s="123"/>
    </row>
    <row r="86" spans="1:8" ht="15.75" customHeight="1">
      <c r="A86" s="172" t="s">
        <v>36</v>
      </c>
      <c r="B86" s="36" t="s">
        <v>108</v>
      </c>
      <c r="C86" s="42" t="s">
        <v>117</v>
      </c>
      <c r="D86" s="113">
        <v>9154.72</v>
      </c>
      <c r="E86" s="113">
        <v>21328.13</v>
      </c>
      <c r="F86" s="155">
        <f t="shared" si="2"/>
        <v>-12173.410000000002</v>
      </c>
      <c r="G86" s="158">
        <v>-6662.97</v>
      </c>
      <c r="H86" s="123"/>
    </row>
    <row r="87" spans="1:8" ht="15.75" customHeight="1">
      <c r="A87" s="172" t="s">
        <v>37</v>
      </c>
      <c r="B87" s="36" t="s">
        <v>108</v>
      </c>
      <c r="C87" s="42" t="s">
        <v>290</v>
      </c>
      <c r="D87" s="113">
        <v>172587.69</v>
      </c>
      <c r="E87" s="113">
        <v>174571.47</v>
      </c>
      <c r="F87" s="155">
        <f t="shared" si="2"/>
        <v>-1983.7799999999988</v>
      </c>
      <c r="G87" s="158">
        <v>210968.89</v>
      </c>
      <c r="H87" s="123"/>
    </row>
    <row r="88" spans="1:8" ht="15.75" customHeight="1">
      <c r="A88" s="172" t="s">
        <v>38</v>
      </c>
      <c r="B88" s="36" t="s">
        <v>108</v>
      </c>
      <c r="C88" s="42" t="s">
        <v>339</v>
      </c>
      <c r="D88" s="113">
        <v>635988.8</v>
      </c>
      <c r="E88" s="113">
        <v>523801.28</v>
      </c>
      <c r="F88" s="155">
        <f t="shared" si="2"/>
        <v>112187.52000000002</v>
      </c>
      <c r="G88" s="158">
        <v>401222</v>
      </c>
      <c r="H88" s="123"/>
    </row>
    <row r="89" spans="1:8" ht="15.75" customHeight="1">
      <c r="A89" s="172" t="s">
        <v>39</v>
      </c>
      <c r="B89" s="36" t="s">
        <v>108</v>
      </c>
      <c r="C89" s="39" t="s">
        <v>48</v>
      </c>
      <c r="D89" s="113">
        <v>329090</v>
      </c>
      <c r="E89" s="113">
        <v>142590</v>
      </c>
      <c r="F89" s="155">
        <f t="shared" si="2"/>
        <v>186500</v>
      </c>
      <c r="G89" s="158">
        <v>473380.05</v>
      </c>
      <c r="H89" s="123"/>
    </row>
    <row r="90" spans="1:8" ht="15.75" customHeight="1">
      <c r="A90" s="172" t="s">
        <v>40</v>
      </c>
      <c r="B90" s="36" t="s">
        <v>108</v>
      </c>
      <c r="C90" s="39" t="s">
        <v>157</v>
      </c>
      <c r="D90" s="113">
        <v>958205.42</v>
      </c>
      <c r="E90" s="113">
        <v>743770.15</v>
      </c>
      <c r="F90" s="155">
        <f t="shared" si="2"/>
        <v>214435.27000000002</v>
      </c>
      <c r="G90" s="158">
        <v>85950</v>
      </c>
      <c r="H90" s="123"/>
    </row>
    <row r="91" spans="1:8" ht="15.75" customHeight="1">
      <c r="A91" s="172" t="s">
        <v>41</v>
      </c>
      <c r="B91" s="36" t="s">
        <v>108</v>
      </c>
      <c r="C91" s="39" t="s">
        <v>315</v>
      </c>
      <c r="D91" s="113">
        <v>259820</v>
      </c>
      <c r="E91" s="113">
        <v>250380.46</v>
      </c>
      <c r="F91" s="155">
        <f t="shared" si="2"/>
        <v>9439.540000000008</v>
      </c>
      <c r="G91" s="158">
        <v>109466.59</v>
      </c>
      <c r="H91" s="123"/>
    </row>
    <row r="92" spans="1:8" ht="15.75" customHeight="1">
      <c r="A92" s="172" t="s">
        <v>42</v>
      </c>
      <c r="B92" s="36" t="s">
        <v>108</v>
      </c>
      <c r="C92" s="39" t="s">
        <v>281</v>
      </c>
      <c r="D92" s="113">
        <v>467722.47</v>
      </c>
      <c r="E92" s="113">
        <v>271672.17</v>
      </c>
      <c r="F92" s="155">
        <f t="shared" si="2"/>
        <v>196050.3</v>
      </c>
      <c r="G92" s="158">
        <v>135000</v>
      </c>
      <c r="H92" s="123"/>
    </row>
    <row r="93" spans="1:8" ht="15.75" customHeight="1">
      <c r="A93" s="172" t="s">
        <v>43</v>
      </c>
      <c r="B93" s="36" t="s">
        <v>108</v>
      </c>
      <c r="C93" s="39" t="s">
        <v>422</v>
      </c>
      <c r="D93" s="113">
        <v>181695.4</v>
      </c>
      <c r="E93" s="113">
        <v>116219.7</v>
      </c>
      <c r="F93" s="155">
        <f t="shared" si="2"/>
        <v>65475.7</v>
      </c>
      <c r="G93" s="158">
        <v>304119.56</v>
      </c>
      <c r="H93" s="123"/>
    </row>
    <row r="94" spans="1:8" ht="15.75" customHeight="1">
      <c r="A94" s="172" t="s">
        <v>44</v>
      </c>
      <c r="B94" s="36" t="s">
        <v>108</v>
      </c>
      <c r="C94" s="39" t="s">
        <v>191</v>
      </c>
      <c r="D94" s="37">
        <v>84963</v>
      </c>
      <c r="E94" s="37">
        <v>36430</v>
      </c>
      <c r="F94" s="155">
        <f t="shared" si="2"/>
        <v>48533</v>
      </c>
      <c r="G94" s="158">
        <v>146419.6</v>
      </c>
      <c r="H94" s="123"/>
    </row>
    <row r="95" spans="1:8" ht="15.75" customHeight="1">
      <c r="A95" s="172" t="s">
        <v>124</v>
      </c>
      <c r="B95" s="36" t="s">
        <v>108</v>
      </c>
      <c r="C95" s="39" t="s">
        <v>478</v>
      </c>
      <c r="D95" s="37">
        <v>172463.26</v>
      </c>
      <c r="E95" s="37">
        <v>159858.59</v>
      </c>
      <c r="F95" s="155">
        <f aca="true" t="shared" si="3" ref="F95:F120">D95-E95</f>
        <v>12604.670000000013</v>
      </c>
      <c r="G95" s="158">
        <v>98604.67</v>
      </c>
      <c r="H95" s="123"/>
    </row>
    <row r="96" spans="1:8" ht="15.75" customHeight="1">
      <c r="A96" s="172" t="s">
        <v>45</v>
      </c>
      <c r="B96" s="36" t="s">
        <v>108</v>
      </c>
      <c r="C96" s="39" t="s">
        <v>513</v>
      </c>
      <c r="D96" s="37">
        <v>87975</v>
      </c>
      <c r="E96" s="37">
        <v>89405</v>
      </c>
      <c r="F96" s="155">
        <f t="shared" si="3"/>
        <v>-1430</v>
      </c>
      <c r="G96" s="158" t="s">
        <v>515</v>
      </c>
      <c r="H96" s="123"/>
    </row>
    <row r="97" spans="1:8" ht="15.75" customHeight="1">
      <c r="A97" s="172" t="s">
        <v>46</v>
      </c>
      <c r="B97" s="36" t="s">
        <v>108</v>
      </c>
      <c r="C97" s="39" t="s">
        <v>155</v>
      </c>
      <c r="D97" s="37">
        <v>162257.39</v>
      </c>
      <c r="E97" s="37">
        <v>112846.63</v>
      </c>
      <c r="F97" s="155">
        <f t="shared" si="3"/>
        <v>49410.76000000001</v>
      </c>
      <c r="G97" s="158">
        <v>174709.78</v>
      </c>
      <c r="H97" s="123"/>
    </row>
    <row r="98" spans="1:7" ht="15.75" customHeight="1">
      <c r="A98" s="172" t="s">
        <v>220</v>
      </c>
      <c r="B98" s="36" t="s">
        <v>108</v>
      </c>
      <c r="C98" s="39" t="s">
        <v>485</v>
      </c>
      <c r="D98" s="113">
        <v>279653</v>
      </c>
      <c r="E98" s="113">
        <v>226666.19</v>
      </c>
      <c r="F98" s="155">
        <f t="shared" si="3"/>
        <v>52986.81</v>
      </c>
      <c r="G98" s="158">
        <v>354024.96</v>
      </c>
    </row>
    <row r="99" spans="1:8" ht="15.75" customHeight="1">
      <c r="A99" s="172" t="s">
        <v>221</v>
      </c>
      <c r="B99" s="36" t="s">
        <v>108</v>
      </c>
      <c r="C99" s="41" t="s">
        <v>333</v>
      </c>
      <c r="D99" s="113">
        <v>375456</v>
      </c>
      <c r="E99" s="113">
        <v>397156.58</v>
      </c>
      <c r="F99" s="155">
        <f t="shared" si="3"/>
        <v>-21700.580000000016</v>
      </c>
      <c r="G99" s="158">
        <v>-87818.71</v>
      </c>
      <c r="H99" s="123"/>
    </row>
    <row r="100" spans="1:8" ht="15.75" customHeight="1">
      <c r="A100" s="172" t="s">
        <v>222</v>
      </c>
      <c r="B100" s="36" t="s">
        <v>108</v>
      </c>
      <c r="C100" s="41" t="s">
        <v>516</v>
      </c>
      <c r="D100" s="113">
        <v>245981.08</v>
      </c>
      <c r="E100" s="113">
        <v>327496.28</v>
      </c>
      <c r="F100" s="155">
        <f t="shared" si="3"/>
        <v>-81515.20000000004</v>
      </c>
      <c r="G100" s="158">
        <v>231784.53</v>
      </c>
      <c r="H100" s="123"/>
    </row>
    <row r="101" spans="1:8" ht="15.75" customHeight="1">
      <c r="A101" s="172" t="s">
        <v>223</v>
      </c>
      <c r="B101" s="36" t="s">
        <v>108</v>
      </c>
      <c r="C101" s="39" t="s">
        <v>337</v>
      </c>
      <c r="D101" s="37">
        <v>409908.57</v>
      </c>
      <c r="E101" s="37">
        <v>424026.41</v>
      </c>
      <c r="F101" s="155">
        <f t="shared" si="3"/>
        <v>-14117.839999999967</v>
      </c>
      <c r="G101" s="158">
        <f>(60000+52255.41+60864.51)</f>
        <v>173119.92</v>
      </c>
      <c r="H101" s="123"/>
    </row>
    <row r="102" spans="1:8" ht="15.75" customHeight="1">
      <c r="A102" s="172" t="s">
        <v>252</v>
      </c>
      <c r="B102" s="36" t="s">
        <v>108</v>
      </c>
      <c r="C102" s="39" t="s">
        <v>518</v>
      </c>
      <c r="D102" s="37">
        <v>380498.49</v>
      </c>
      <c r="E102" s="37">
        <v>330714.58</v>
      </c>
      <c r="F102" s="155">
        <f t="shared" si="3"/>
        <v>49783.909999999974</v>
      </c>
      <c r="G102" s="158">
        <v>414506.92</v>
      </c>
      <c r="H102" s="123"/>
    </row>
    <row r="103" spans="1:8" ht="15.75" customHeight="1">
      <c r="A103" s="172" t="s">
        <v>253</v>
      </c>
      <c r="B103" s="36" t="s">
        <v>108</v>
      </c>
      <c r="C103" s="39" t="s">
        <v>292</v>
      </c>
      <c r="D103" s="37">
        <v>250660</v>
      </c>
      <c r="E103" s="37">
        <v>232600.67</v>
      </c>
      <c r="F103" s="155">
        <f t="shared" si="3"/>
        <v>18059.329999999987</v>
      </c>
      <c r="G103" s="158">
        <v>71587</v>
      </c>
      <c r="H103" s="123"/>
    </row>
    <row r="104" spans="1:8" ht="15.75" customHeight="1">
      <c r="A104" s="172" t="s">
        <v>254</v>
      </c>
      <c r="B104" s="36" t="s">
        <v>108</v>
      </c>
      <c r="C104" s="39" t="s">
        <v>49</v>
      </c>
      <c r="D104" s="113">
        <v>127786</v>
      </c>
      <c r="E104" s="113">
        <v>146613.83</v>
      </c>
      <c r="F104" s="155">
        <f t="shared" si="3"/>
        <v>-18827.829999999987</v>
      </c>
      <c r="G104" s="158">
        <v>537238.84</v>
      </c>
      <c r="H104" s="123"/>
    </row>
    <row r="105" spans="1:8" ht="15.75" customHeight="1">
      <c r="A105" s="172" t="s">
        <v>255</v>
      </c>
      <c r="B105" s="36" t="s">
        <v>108</v>
      </c>
      <c r="C105" s="39" t="s">
        <v>348</v>
      </c>
      <c r="D105" s="113">
        <v>224076</v>
      </c>
      <c r="E105" s="113">
        <v>173604.76</v>
      </c>
      <c r="F105" s="155">
        <f t="shared" si="3"/>
        <v>50471.23999999999</v>
      </c>
      <c r="G105" s="158">
        <v>224460.47</v>
      </c>
      <c r="H105" s="123"/>
    </row>
    <row r="106" spans="1:8" ht="15.75" customHeight="1">
      <c r="A106" s="172" t="s">
        <v>256</v>
      </c>
      <c r="B106" s="36" t="s">
        <v>108</v>
      </c>
      <c r="C106" s="39" t="s">
        <v>153</v>
      </c>
      <c r="D106" s="113">
        <v>200330</v>
      </c>
      <c r="E106" s="113">
        <v>255073.43</v>
      </c>
      <c r="F106" s="155">
        <f t="shared" si="3"/>
        <v>-54743.42999999999</v>
      </c>
      <c r="G106" s="158">
        <v>982421.09</v>
      </c>
      <c r="H106" s="123"/>
    </row>
    <row r="107" spans="1:8" ht="15.75" customHeight="1">
      <c r="A107" s="172" t="s">
        <v>257</v>
      </c>
      <c r="B107" s="36" t="s">
        <v>108</v>
      </c>
      <c r="C107" s="39" t="s">
        <v>329</v>
      </c>
      <c r="D107" s="113">
        <v>327589.22</v>
      </c>
      <c r="E107" s="113">
        <v>357362.63</v>
      </c>
      <c r="F107" s="155">
        <f t="shared" si="3"/>
        <v>-29773.410000000033</v>
      </c>
      <c r="G107" s="158">
        <v>-76648.93</v>
      </c>
      <c r="H107" s="123"/>
    </row>
    <row r="108" spans="1:8" ht="15.75" customHeight="1">
      <c r="A108" s="172" t="s">
        <v>258</v>
      </c>
      <c r="B108" s="36" t="s">
        <v>108</v>
      </c>
      <c r="C108" s="39" t="s">
        <v>237</v>
      </c>
      <c r="D108" s="113">
        <v>311131</v>
      </c>
      <c r="E108" s="113">
        <v>265150.67</v>
      </c>
      <c r="F108" s="155">
        <f t="shared" si="3"/>
        <v>45980.330000000016</v>
      </c>
      <c r="G108" s="158">
        <v>217952.98</v>
      </c>
      <c r="H108" s="123"/>
    </row>
    <row r="109" spans="1:8" ht="15.75" customHeight="1">
      <c r="A109" s="172" t="s">
        <v>259</v>
      </c>
      <c r="B109" s="36" t="s">
        <v>108</v>
      </c>
      <c r="C109" s="39" t="s">
        <v>135</v>
      </c>
      <c r="D109" s="113">
        <v>548347.8</v>
      </c>
      <c r="E109" s="113">
        <v>531681.31</v>
      </c>
      <c r="F109" s="155">
        <f t="shared" si="3"/>
        <v>16666.48999999999</v>
      </c>
      <c r="G109" s="158">
        <v>147267.76</v>
      </c>
      <c r="H109" s="123"/>
    </row>
    <row r="110" spans="1:8" ht="15.75" customHeight="1">
      <c r="A110" s="172" t="s">
        <v>260</v>
      </c>
      <c r="B110" s="36" t="s">
        <v>108</v>
      </c>
      <c r="C110" s="39" t="s">
        <v>413</v>
      </c>
      <c r="D110" s="113">
        <v>913511.72</v>
      </c>
      <c r="E110" s="113">
        <v>1018404.73</v>
      </c>
      <c r="F110" s="155">
        <f t="shared" si="3"/>
        <v>-104893.01000000001</v>
      </c>
      <c r="G110" s="158">
        <v>1749369.49</v>
      </c>
      <c r="H110" s="123"/>
    </row>
    <row r="111" spans="1:8" ht="15.75" customHeight="1">
      <c r="A111" s="172" t="s">
        <v>261</v>
      </c>
      <c r="B111" s="36" t="s">
        <v>108</v>
      </c>
      <c r="C111" s="39" t="s">
        <v>288</v>
      </c>
      <c r="D111" s="113">
        <v>171379.35</v>
      </c>
      <c r="E111" s="113">
        <v>177193.36</v>
      </c>
      <c r="F111" s="155">
        <f t="shared" si="3"/>
        <v>-5814.00999999998</v>
      </c>
      <c r="G111" s="158">
        <v>-37438.91</v>
      </c>
      <c r="H111" s="123"/>
    </row>
    <row r="112" spans="1:8" ht="15.75" customHeight="1">
      <c r="A112" s="172" t="s">
        <v>262</v>
      </c>
      <c r="B112" s="36" t="s">
        <v>108</v>
      </c>
      <c r="C112" s="39" t="s">
        <v>295</v>
      </c>
      <c r="D112" s="113">
        <v>390830.44</v>
      </c>
      <c r="E112" s="113">
        <v>366129.95</v>
      </c>
      <c r="F112" s="155">
        <f t="shared" si="3"/>
        <v>24700.48999999999</v>
      </c>
      <c r="G112" s="158">
        <v>118206.78</v>
      </c>
      <c r="H112" s="123"/>
    </row>
    <row r="113" spans="1:8" ht="15.75" customHeight="1">
      <c r="A113" s="172" t="s">
        <v>270</v>
      </c>
      <c r="B113" s="36" t="s">
        <v>108</v>
      </c>
      <c r="C113" s="39" t="s">
        <v>238</v>
      </c>
      <c r="D113" s="113">
        <v>379203.16</v>
      </c>
      <c r="E113" s="113">
        <v>121208.3</v>
      </c>
      <c r="F113" s="155">
        <f t="shared" si="3"/>
        <v>257994.86</v>
      </c>
      <c r="G113" s="158">
        <v>131224.08</v>
      </c>
      <c r="H113" s="123"/>
    </row>
    <row r="114" spans="1:8" ht="15.75" customHeight="1">
      <c r="A114" s="172" t="s">
        <v>271</v>
      </c>
      <c r="B114" s="36" t="s">
        <v>108</v>
      </c>
      <c r="C114" s="39" t="s">
        <v>420</v>
      </c>
      <c r="D114" s="113">
        <v>311672.75</v>
      </c>
      <c r="E114" s="113">
        <v>269653.25</v>
      </c>
      <c r="F114" s="155">
        <f t="shared" si="3"/>
        <v>42019.5</v>
      </c>
      <c r="G114" s="158">
        <v>559970.01</v>
      </c>
      <c r="H114" s="123"/>
    </row>
    <row r="115" spans="1:8" ht="15.75" customHeight="1">
      <c r="A115" s="172" t="s">
        <v>355</v>
      </c>
      <c r="B115" s="36" t="s">
        <v>108</v>
      </c>
      <c r="C115" s="39" t="s">
        <v>519</v>
      </c>
      <c r="D115" s="113">
        <v>220237</v>
      </c>
      <c r="E115" s="113">
        <v>174653.96</v>
      </c>
      <c r="F115" s="155">
        <f t="shared" si="3"/>
        <v>45583.04000000001</v>
      </c>
      <c r="G115" s="158">
        <v>226339.72</v>
      </c>
      <c r="H115" s="123"/>
    </row>
    <row r="116" spans="1:8" ht="15.75" customHeight="1">
      <c r="A116" s="172" t="s">
        <v>356</v>
      </c>
      <c r="B116" s="36" t="s">
        <v>108</v>
      </c>
      <c r="C116" s="39" t="s">
        <v>418</v>
      </c>
      <c r="D116" s="113">
        <v>443833.5</v>
      </c>
      <c r="E116" s="113">
        <v>423607.48</v>
      </c>
      <c r="F116" s="155">
        <f t="shared" si="3"/>
        <v>20226.02000000002</v>
      </c>
      <c r="G116" s="158">
        <v>571248.2</v>
      </c>
      <c r="H116" s="123"/>
    </row>
    <row r="117" spans="1:8" ht="15.75" customHeight="1">
      <c r="A117" s="172" t="s">
        <v>357</v>
      </c>
      <c r="B117" s="36" t="s">
        <v>108</v>
      </c>
      <c r="C117" s="39" t="s">
        <v>176</v>
      </c>
      <c r="D117" s="113">
        <v>4422600.33</v>
      </c>
      <c r="E117" s="113">
        <v>4088082.62</v>
      </c>
      <c r="F117" s="155">
        <f t="shared" si="3"/>
        <v>334517.70999999996</v>
      </c>
      <c r="G117" s="158">
        <v>2789883.66</v>
      </c>
      <c r="H117" s="123"/>
    </row>
    <row r="118" spans="1:8" ht="15.75" customHeight="1">
      <c r="A118" s="172" t="s">
        <v>358</v>
      </c>
      <c r="B118" s="36" t="s">
        <v>108</v>
      </c>
      <c r="C118" s="39" t="s">
        <v>350</v>
      </c>
      <c r="D118" s="113">
        <v>735797.82</v>
      </c>
      <c r="E118" s="113">
        <v>800722.3</v>
      </c>
      <c r="F118" s="155">
        <f t="shared" si="3"/>
        <v>-64924.4800000001</v>
      </c>
      <c r="G118" s="158">
        <v>519974.54</v>
      </c>
      <c r="H118" s="123"/>
    </row>
    <row r="119" spans="1:8" ht="15.75" customHeight="1">
      <c r="A119" s="172" t="s">
        <v>359</v>
      </c>
      <c r="B119" s="36" t="s">
        <v>108</v>
      </c>
      <c r="C119" s="39" t="s">
        <v>520</v>
      </c>
      <c r="D119" s="113">
        <v>891620.96</v>
      </c>
      <c r="E119" s="113">
        <v>539036.24</v>
      </c>
      <c r="F119" s="155">
        <f t="shared" si="3"/>
        <v>352584.72</v>
      </c>
      <c r="G119" s="158">
        <v>2082826.19</v>
      </c>
      <c r="H119" s="123"/>
    </row>
    <row r="120" spans="1:8" ht="15.75" customHeight="1">
      <c r="A120" s="207" t="s">
        <v>360</v>
      </c>
      <c r="B120" s="168" t="s">
        <v>108</v>
      </c>
      <c r="C120" s="211" t="s">
        <v>178</v>
      </c>
      <c r="D120" s="212">
        <v>504530.35</v>
      </c>
      <c r="E120" s="212">
        <v>565325.07</v>
      </c>
      <c r="F120" s="209">
        <f t="shared" si="3"/>
        <v>-60794.71999999997</v>
      </c>
      <c r="G120" s="210">
        <v>778583.63</v>
      </c>
      <c r="H120" s="123"/>
    </row>
    <row r="121" spans="1:7" ht="15.75" customHeight="1">
      <c r="A121" s="252" t="s">
        <v>397</v>
      </c>
      <c r="B121" s="251"/>
      <c r="C121" s="251"/>
      <c r="D121" s="251"/>
      <c r="E121" s="251"/>
      <c r="F121" s="251"/>
      <c r="G121" s="251"/>
    </row>
    <row r="122" spans="1:7" ht="15.75" customHeight="1">
      <c r="A122" s="36"/>
      <c r="B122" s="36"/>
      <c r="C122" s="36"/>
      <c r="D122" s="36"/>
      <c r="E122" s="36"/>
      <c r="F122" s="36"/>
      <c r="G122" s="36"/>
    </row>
    <row r="123" spans="1:7" s="24" customFormat="1" ht="15.75" customHeight="1">
      <c r="A123" s="85"/>
      <c r="B123" s="85"/>
      <c r="C123" s="85"/>
      <c r="D123" s="114" t="s">
        <v>2</v>
      </c>
      <c r="E123" s="114" t="s">
        <v>110</v>
      </c>
      <c r="F123" s="114" t="s">
        <v>3</v>
      </c>
      <c r="G123" s="115" t="s">
        <v>112</v>
      </c>
    </row>
    <row r="124" spans="1:7" s="24" customFormat="1" ht="15.75" customHeight="1">
      <c r="A124" s="59"/>
      <c r="B124" s="59"/>
      <c r="C124" s="59" t="s">
        <v>392</v>
      </c>
      <c r="D124" s="62" t="s">
        <v>7</v>
      </c>
      <c r="E124" s="62" t="s">
        <v>7</v>
      </c>
      <c r="F124" s="62" t="s">
        <v>7</v>
      </c>
      <c r="G124" s="206" t="s">
        <v>109</v>
      </c>
    </row>
    <row r="125" spans="1:7" s="24" customFormat="1" ht="15.75" customHeight="1">
      <c r="A125" s="96"/>
      <c r="B125" s="96"/>
      <c r="C125" s="96"/>
      <c r="D125" s="116" t="s">
        <v>9</v>
      </c>
      <c r="E125" s="116" t="s">
        <v>9</v>
      </c>
      <c r="F125" s="116" t="s">
        <v>9</v>
      </c>
      <c r="G125" s="117" t="s">
        <v>9</v>
      </c>
    </row>
    <row r="126" spans="1:8" ht="15.75" customHeight="1">
      <c r="A126" s="172" t="s">
        <v>361</v>
      </c>
      <c r="B126" s="36" t="s">
        <v>108</v>
      </c>
      <c r="C126" s="39" t="s">
        <v>275</v>
      </c>
      <c r="D126" s="113">
        <v>169397</v>
      </c>
      <c r="E126" s="113">
        <v>142129.25</v>
      </c>
      <c r="F126" s="155">
        <f aca="true" t="shared" si="4" ref="F126:F146">D126-E126</f>
        <v>27267.75</v>
      </c>
      <c r="G126" s="158">
        <v>175171.14</v>
      </c>
      <c r="H126" s="123"/>
    </row>
    <row r="127" spans="1:8" ht="15.75" customHeight="1">
      <c r="A127" s="172" t="s">
        <v>362</v>
      </c>
      <c r="B127" s="36" t="s">
        <v>108</v>
      </c>
      <c r="C127" s="39" t="s">
        <v>425</v>
      </c>
      <c r="D127" s="113">
        <v>807030.49</v>
      </c>
      <c r="E127" s="113">
        <v>638426.7</v>
      </c>
      <c r="F127" s="155">
        <f t="shared" si="4"/>
        <v>168603.79000000004</v>
      </c>
      <c r="G127" s="158">
        <v>-587851.74</v>
      </c>
      <c r="H127" s="123"/>
    </row>
    <row r="128" spans="1:8" ht="15.75" customHeight="1">
      <c r="A128" s="172" t="s">
        <v>363</v>
      </c>
      <c r="B128" s="36" t="s">
        <v>108</v>
      </c>
      <c r="C128" s="39" t="s">
        <v>279</v>
      </c>
      <c r="D128" s="113">
        <v>509900.61</v>
      </c>
      <c r="E128" s="113">
        <v>200483.65</v>
      </c>
      <c r="F128" s="155">
        <f t="shared" si="4"/>
        <v>309416.95999999996</v>
      </c>
      <c r="G128" s="158">
        <v>72800</v>
      </c>
      <c r="H128" s="123"/>
    </row>
    <row r="129" spans="1:8" ht="15.75" customHeight="1">
      <c r="A129" s="172" t="s">
        <v>364</v>
      </c>
      <c r="B129" s="36" t="s">
        <v>108</v>
      </c>
      <c r="C129" s="39" t="s">
        <v>327</v>
      </c>
      <c r="D129" s="113">
        <v>681315.2</v>
      </c>
      <c r="E129" s="113">
        <v>341331</v>
      </c>
      <c r="F129" s="155">
        <f t="shared" si="4"/>
        <v>339984.19999999995</v>
      </c>
      <c r="G129" s="158">
        <v>406552.54</v>
      </c>
      <c r="H129" s="123"/>
    </row>
    <row r="130" spans="1:8" ht="15.75" customHeight="1">
      <c r="A130" s="172" t="s">
        <v>365</v>
      </c>
      <c r="B130" s="36" t="s">
        <v>108</v>
      </c>
      <c r="C130" s="39" t="s">
        <v>338</v>
      </c>
      <c r="D130" s="113">
        <v>736434</v>
      </c>
      <c r="E130" s="113">
        <v>529130.15</v>
      </c>
      <c r="F130" s="155">
        <f t="shared" si="4"/>
        <v>207303.84999999998</v>
      </c>
      <c r="G130" s="158">
        <v>266509.48</v>
      </c>
      <c r="H130" s="123"/>
    </row>
    <row r="131" spans="1:8" ht="15.75" customHeight="1">
      <c r="A131" s="172" t="s">
        <v>366</v>
      </c>
      <c r="B131" s="36" t="s">
        <v>108</v>
      </c>
      <c r="C131" s="39" t="s">
        <v>194</v>
      </c>
      <c r="D131" s="37">
        <v>548075.52</v>
      </c>
      <c r="E131" s="37">
        <v>268868.92</v>
      </c>
      <c r="F131" s="155">
        <f t="shared" si="4"/>
        <v>279206.60000000003</v>
      </c>
      <c r="G131" s="158">
        <v>365938.27</v>
      </c>
      <c r="H131" s="123"/>
    </row>
    <row r="132" spans="1:8" ht="15.75" customHeight="1">
      <c r="A132" s="172" t="s">
        <v>367</v>
      </c>
      <c r="B132" s="36" t="s">
        <v>108</v>
      </c>
      <c r="C132" s="39" t="s">
        <v>336</v>
      </c>
      <c r="D132" s="37">
        <v>905909.7</v>
      </c>
      <c r="E132" s="37">
        <v>276129.65</v>
      </c>
      <c r="F132" s="155">
        <f t="shared" si="4"/>
        <v>629780.0499999999</v>
      </c>
      <c r="G132" s="158">
        <v>-104423.99</v>
      </c>
      <c r="H132" s="123"/>
    </row>
    <row r="133" spans="1:8" ht="15.75" customHeight="1">
      <c r="A133" s="172" t="s">
        <v>368</v>
      </c>
      <c r="B133" s="36" t="s">
        <v>108</v>
      </c>
      <c r="C133" s="39" t="s">
        <v>50</v>
      </c>
      <c r="D133" s="113">
        <v>1033428.72</v>
      </c>
      <c r="E133" s="113">
        <v>1133011.4</v>
      </c>
      <c r="F133" s="155">
        <f t="shared" si="4"/>
        <v>-99582.67999999993</v>
      </c>
      <c r="G133" s="158">
        <v>-188178.41</v>
      </c>
      <c r="H133" s="123"/>
    </row>
    <row r="134" spans="1:8" ht="15.75" customHeight="1">
      <c r="A134" s="172" t="s">
        <v>369</v>
      </c>
      <c r="B134" s="36" t="s">
        <v>108</v>
      </c>
      <c r="C134" s="39" t="s">
        <v>403</v>
      </c>
      <c r="D134" s="113">
        <v>80990</v>
      </c>
      <c r="E134" s="37">
        <v>89240.29</v>
      </c>
      <c r="F134" s="155">
        <f t="shared" si="4"/>
        <v>-8250.289999999994</v>
      </c>
      <c r="G134" s="158">
        <v>-19570.47</v>
      </c>
      <c r="H134" s="123"/>
    </row>
    <row r="135" spans="1:7" ht="15.75" customHeight="1">
      <c r="A135" s="172" t="s">
        <v>370</v>
      </c>
      <c r="B135" s="36" t="s">
        <v>108</v>
      </c>
      <c r="C135" s="39" t="s">
        <v>317</v>
      </c>
      <c r="D135" s="113">
        <v>40970</v>
      </c>
      <c r="E135" s="113">
        <v>54708.853</v>
      </c>
      <c r="F135" s="155">
        <f t="shared" si="4"/>
        <v>-13738.853000000003</v>
      </c>
      <c r="G135" s="158">
        <v>82000</v>
      </c>
    </row>
    <row r="136" spans="1:8" ht="15.75" customHeight="1">
      <c r="A136" s="172" t="s">
        <v>371</v>
      </c>
      <c r="B136" s="36" t="s">
        <v>108</v>
      </c>
      <c r="C136" s="39" t="s">
        <v>51</v>
      </c>
      <c r="D136" s="37">
        <v>123328</v>
      </c>
      <c r="E136" s="37">
        <v>118605.33</v>
      </c>
      <c r="F136" s="155">
        <f t="shared" si="4"/>
        <v>4722.669999999998</v>
      </c>
      <c r="G136" s="158">
        <v>133627.54</v>
      </c>
      <c r="H136" s="123"/>
    </row>
    <row r="137" spans="1:8" ht="15.75" customHeight="1">
      <c r="A137" s="172" t="s">
        <v>372</v>
      </c>
      <c r="B137" s="36" t="s">
        <v>108</v>
      </c>
      <c r="C137" s="39" t="s">
        <v>239</v>
      </c>
      <c r="D137" s="37">
        <v>1347759.9</v>
      </c>
      <c r="E137" s="37">
        <v>1109050.14</v>
      </c>
      <c r="F137" s="155">
        <f t="shared" si="4"/>
        <v>238709.76</v>
      </c>
      <c r="G137" s="213">
        <v>2015133.65</v>
      </c>
      <c r="H137" s="123"/>
    </row>
    <row r="138" spans="1:8" ht="15.75" customHeight="1">
      <c r="A138" s="172" t="s">
        <v>373</v>
      </c>
      <c r="B138" s="36" t="s">
        <v>108</v>
      </c>
      <c r="C138" s="39" t="s">
        <v>352</v>
      </c>
      <c r="D138" s="37">
        <v>161443</v>
      </c>
      <c r="E138" s="37">
        <v>119131.81</v>
      </c>
      <c r="F138" s="155">
        <f t="shared" si="4"/>
        <v>42311.19</v>
      </c>
      <c r="G138" s="158">
        <f>(342000+27787.61)</f>
        <v>369787.61</v>
      </c>
      <c r="H138" s="123"/>
    </row>
    <row r="139" spans="1:8" ht="15.75" customHeight="1">
      <c r="A139" s="172" t="s">
        <v>374</v>
      </c>
      <c r="B139" s="36" t="s">
        <v>108</v>
      </c>
      <c r="C139" s="39" t="s">
        <v>421</v>
      </c>
      <c r="D139" s="37">
        <v>1450039.8</v>
      </c>
      <c r="E139" s="37">
        <v>1214004.66</v>
      </c>
      <c r="F139" s="155">
        <f t="shared" si="4"/>
        <v>236035.14000000013</v>
      </c>
      <c r="G139" s="158">
        <v>1283666.3</v>
      </c>
      <c r="H139" s="123"/>
    </row>
    <row r="140" spans="1:8" ht="15.75" customHeight="1">
      <c r="A140" s="172" t="s">
        <v>375</v>
      </c>
      <c r="B140" s="36" t="s">
        <v>108</v>
      </c>
      <c r="C140" s="39" t="s">
        <v>416</v>
      </c>
      <c r="D140" s="37">
        <v>115229.56</v>
      </c>
      <c r="E140" s="37">
        <v>333872.11</v>
      </c>
      <c r="F140" s="155">
        <f t="shared" si="4"/>
        <v>-218642.55</v>
      </c>
      <c r="G140" s="158">
        <v>-147810.47</v>
      </c>
      <c r="H140" s="123"/>
    </row>
    <row r="141" spans="1:8" ht="15.75" customHeight="1">
      <c r="A141" s="172" t="s">
        <v>376</v>
      </c>
      <c r="B141" s="36" t="s">
        <v>108</v>
      </c>
      <c r="C141" s="39" t="s">
        <v>423</v>
      </c>
      <c r="D141" s="37">
        <v>205463.2</v>
      </c>
      <c r="E141" s="37">
        <v>206449</v>
      </c>
      <c r="F141" s="155">
        <f t="shared" si="4"/>
        <v>-985.7999999999884</v>
      </c>
      <c r="G141" s="158">
        <v>477589.37</v>
      </c>
      <c r="H141" s="123"/>
    </row>
    <row r="142" spans="1:8" ht="15.75" customHeight="1">
      <c r="A142" s="172" t="s">
        <v>385</v>
      </c>
      <c r="B142" s="36" t="s">
        <v>108</v>
      </c>
      <c r="C142" s="39" t="s">
        <v>331</v>
      </c>
      <c r="D142" s="37">
        <v>683242</v>
      </c>
      <c r="E142" s="37">
        <v>738019.56</v>
      </c>
      <c r="F142" s="155">
        <f t="shared" si="4"/>
        <v>-54777.560000000056</v>
      </c>
      <c r="G142" s="158">
        <v>705716.98</v>
      </c>
      <c r="H142" s="123"/>
    </row>
    <row r="143" spans="1:8" ht="15.75" customHeight="1">
      <c r="A143" s="172" t="s">
        <v>426</v>
      </c>
      <c r="B143" s="36" t="s">
        <v>108</v>
      </c>
      <c r="C143" s="39" t="s">
        <v>189</v>
      </c>
      <c r="D143" s="113">
        <v>2029269.47</v>
      </c>
      <c r="E143" s="113">
        <v>2004858.84</v>
      </c>
      <c r="F143" s="155">
        <f t="shared" si="4"/>
        <v>24410.62999999989</v>
      </c>
      <c r="G143" s="158">
        <v>-5356.86</v>
      </c>
      <c r="H143" s="123"/>
    </row>
    <row r="144" spans="1:8" ht="15.75" customHeight="1">
      <c r="A144" s="172" t="s">
        <v>427</v>
      </c>
      <c r="B144" s="36" t="s">
        <v>108</v>
      </c>
      <c r="C144" s="41" t="s">
        <v>139</v>
      </c>
      <c r="D144" s="37">
        <v>692619.9</v>
      </c>
      <c r="E144" s="37">
        <v>514847.26</v>
      </c>
      <c r="F144" s="155">
        <f t="shared" si="4"/>
        <v>177772.64</v>
      </c>
      <c r="G144" s="158">
        <v>640409</v>
      </c>
      <c r="H144" s="123"/>
    </row>
    <row r="145" spans="1:7" ht="15.75" customHeight="1">
      <c r="A145" s="172" t="s">
        <v>428</v>
      </c>
      <c r="B145" s="36" t="s">
        <v>108</v>
      </c>
      <c r="C145" s="112" t="s">
        <v>241</v>
      </c>
      <c r="D145" s="122">
        <v>239633</v>
      </c>
      <c r="E145" s="36">
        <v>153557.43</v>
      </c>
      <c r="F145" s="155">
        <f t="shared" si="4"/>
        <v>86075.57</v>
      </c>
      <c r="G145" s="161">
        <v>71046.36</v>
      </c>
    </row>
    <row r="146" spans="1:7" ht="15.75" customHeight="1">
      <c r="A146" s="172" t="s">
        <v>429</v>
      </c>
      <c r="B146" s="36" t="s">
        <v>108</v>
      </c>
      <c r="C146" s="112" t="s">
        <v>414</v>
      </c>
      <c r="D146" s="122">
        <v>2662197.68</v>
      </c>
      <c r="E146" s="36">
        <v>1572859.07</v>
      </c>
      <c r="F146" s="155">
        <f t="shared" si="4"/>
        <v>1089338.61</v>
      </c>
      <c r="G146" s="162">
        <v>959011.67</v>
      </c>
    </row>
    <row r="147" spans="1:7" ht="15.75" customHeight="1">
      <c r="A147" s="36"/>
      <c r="B147" s="36"/>
      <c r="C147" s="36"/>
      <c r="D147" s="122"/>
      <c r="E147" s="122"/>
      <c r="F147" s="122"/>
      <c r="G147" s="36"/>
    </row>
    <row r="148" spans="1:7" s="24" customFormat="1" ht="15.75" customHeight="1">
      <c r="A148" s="59" t="s">
        <v>52</v>
      </c>
      <c r="B148" s="36"/>
      <c r="C148" s="39"/>
      <c r="D148" s="37"/>
      <c r="E148" s="37"/>
      <c r="F148" s="37"/>
      <c r="G148" s="169"/>
    </row>
    <row r="149" spans="1:7" ht="15.75" customHeight="1">
      <c r="A149" s="36"/>
      <c r="B149" s="36"/>
      <c r="C149" s="36"/>
      <c r="D149" s="37"/>
      <c r="E149" s="37"/>
      <c r="F149" s="37"/>
      <c r="G149" s="169"/>
    </row>
    <row r="150" spans="1:7" ht="15.75" customHeight="1">
      <c r="A150" s="172" t="s">
        <v>13</v>
      </c>
      <c r="B150" s="36" t="s">
        <v>108</v>
      </c>
      <c r="C150" s="39" t="s">
        <v>53</v>
      </c>
      <c r="D150" s="37">
        <v>158604.89</v>
      </c>
      <c r="E150" s="37">
        <v>204710.14</v>
      </c>
      <c r="F150" s="155">
        <f aca="true" t="shared" si="5" ref="F150:F170">(D150-E150)</f>
        <v>-46105.25</v>
      </c>
      <c r="G150" s="214">
        <v>71869.78</v>
      </c>
    </row>
    <row r="151" spans="1:7" ht="15.75" customHeight="1">
      <c r="A151" s="172" t="s">
        <v>14</v>
      </c>
      <c r="B151" s="36" t="s">
        <v>108</v>
      </c>
      <c r="C151" s="39" t="s">
        <v>246</v>
      </c>
      <c r="D151" s="37">
        <v>396372.45</v>
      </c>
      <c r="E151" s="37">
        <v>244698.24</v>
      </c>
      <c r="F151" s="155">
        <f t="shared" si="5"/>
        <v>151674.21000000002</v>
      </c>
      <c r="G151" s="158">
        <v>627845.52</v>
      </c>
    </row>
    <row r="152" spans="1:7" ht="15.75" customHeight="1">
      <c r="A152" s="172" t="s">
        <v>15</v>
      </c>
      <c r="B152" s="36" t="s">
        <v>108</v>
      </c>
      <c r="C152" s="39" t="s">
        <v>134</v>
      </c>
      <c r="D152" s="113">
        <v>2217060.85</v>
      </c>
      <c r="E152" s="113">
        <v>800164.79</v>
      </c>
      <c r="F152" s="155">
        <f t="shared" si="5"/>
        <v>1416896.06</v>
      </c>
      <c r="G152" s="158">
        <v>1536902.46</v>
      </c>
    </row>
    <row r="153" spans="1:7" ht="15.75" customHeight="1">
      <c r="A153" s="172" t="s">
        <v>16</v>
      </c>
      <c r="B153" s="36" t="s">
        <v>108</v>
      </c>
      <c r="C153" s="39" t="s">
        <v>487</v>
      </c>
      <c r="D153" s="113">
        <v>340656</v>
      </c>
      <c r="E153" s="113">
        <v>260379.24</v>
      </c>
      <c r="F153" s="155">
        <f t="shared" si="5"/>
        <v>80276.76000000001</v>
      </c>
      <c r="G153" s="158">
        <v>278546.96</v>
      </c>
    </row>
    <row r="154" spans="1:7" ht="15.75" customHeight="1">
      <c r="A154" s="172" t="s">
        <v>11</v>
      </c>
      <c r="B154" s="36" t="s">
        <v>108</v>
      </c>
      <c r="C154" s="39" t="s">
        <v>304</v>
      </c>
      <c r="D154" s="113">
        <v>52838</v>
      </c>
      <c r="E154" s="113">
        <v>49931.01</v>
      </c>
      <c r="F154" s="155">
        <f t="shared" si="5"/>
        <v>2906.989999999998</v>
      </c>
      <c r="G154" s="158">
        <v>236967.7</v>
      </c>
    </row>
    <row r="155" spans="1:7" ht="15.75" customHeight="1">
      <c r="A155" s="172" t="s">
        <v>17</v>
      </c>
      <c r="B155" s="36" t="s">
        <v>108</v>
      </c>
      <c r="C155" s="39" t="s">
        <v>243</v>
      </c>
      <c r="D155" s="113">
        <v>595941.9</v>
      </c>
      <c r="E155" s="113">
        <v>198294.91</v>
      </c>
      <c r="F155" s="155">
        <f t="shared" si="5"/>
        <v>397646.99</v>
      </c>
      <c r="G155" s="158">
        <v>246346.35</v>
      </c>
    </row>
    <row r="156" spans="1:7" ht="15.75" customHeight="1">
      <c r="A156" s="172" t="s">
        <v>18</v>
      </c>
      <c r="B156" s="36" t="s">
        <v>108</v>
      </c>
      <c r="C156" s="39" t="s">
        <v>318</v>
      </c>
      <c r="D156" s="113">
        <v>131925.06</v>
      </c>
      <c r="E156" s="113">
        <v>110854.94</v>
      </c>
      <c r="F156" s="155">
        <f t="shared" si="5"/>
        <v>21070.119999999995</v>
      </c>
      <c r="G156" s="158">
        <v>193514.49</v>
      </c>
    </row>
    <row r="157" spans="1:7" ht="15.75" customHeight="1">
      <c r="A157" s="172" t="s">
        <v>19</v>
      </c>
      <c r="B157" s="36" t="s">
        <v>108</v>
      </c>
      <c r="C157" s="39" t="s">
        <v>197</v>
      </c>
      <c r="D157" s="37">
        <v>544470</v>
      </c>
      <c r="E157" s="37">
        <v>225096.25</v>
      </c>
      <c r="F157" s="155">
        <f t="shared" si="5"/>
        <v>319373.75</v>
      </c>
      <c r="G157" s="158">
        <v>246128.73</v>
      </c>
    </row>
    <row r="158" spans="1:7" ht="15.75" customHeight="1">
      <c r="A158" s="172" t="s">
        <v>21</v>
      </c>
      <c r="B158" s="36" t="s">
        <v>108</v>
      </c>
      <c r="C158" s="42" t="s">
        <v>120</v>
      </c>
      <c r="D158" s="113">
        <v>127373.82</v>
      </c>
      <c r="E158" s="113">
        <v>206250.31</v>
      </c>
      <c r="F158" s="155">
        <f t="shared" si="5"/>
        <v>-78876.48999999999</v>
      </c>
      <c r="G158" s="158">
        <v>216160.57</v>
      </c>
    </row>
    <row r="159" spans="1:7" ht="15.75" customHeight="1">
      <c r="A159" s="172" t="s">
        <v>24</v>
      </c>
      <c r="B159" s="36" t="s">
        <v>108</v>
      </c>
      <c r="C159" s="42" t="s">
        <v>128</v>
      </c>
      <c r="D159" s="113">
        <v>3056050.94</v>
      </c>
      <c r="E159" s="113">
        <v>1552528.36</v>
      </c>
      <c r="F159" s="155">
        <f t="shared" si="5"/>
        <v>1503522.5799999998</v>
      </c>
      <c r="G159" s="158">
        <v>1107444.01</v>
      </c>
    </row>
    <row r="160" spans="1:7" ht="15.75" customHeight="1">
      <c r="A160" s="172" t="s">
        <v>25</v>
      </c>
      <c r="B160" s="36" t="s">
        <v>108</v>
      </c>
      <c r="C160" s="42" t="s">
        <v>242</v>
      </c>
      <c r="D160" s="122">
        <v>1253812.6</v>
      </c>
      <c r="E160" s="122">
        <v>862169.62</v>
      </c>
      <c r="F160" s="122">
        <f t="shared" si="5"/>
        <v>391642.9800000001</v>
      </c>
      <c r="G160" s="36">
        <f>(300000+1092981.44+58209.66)</f>
        <v>1451191.0999999999</v>
      </c>
    </row>
    <row r="161" spans="1:7" ht="15.75" customHeight="1">
      <c r="A161" s="172" t="s">
        <v>26</v>
      </c>
      <c r="B161" s="36" t="s">
        <v>108</v>
      </c>
      <c r="C161" s="42" t="s">
        <v>202</v>
      </c>
      <c r="D161" s="113">
        <v>317106</v>
      </c>
      <c r="E161" s="113">
        <v>165136.45</v>
      </c>
      <c r="F161" s="155">
        <f t="shared" si="5"/>
        <v>151969.55</v>
      </c>
      <c r="G161" s="158">
        <v>184977.65</v>
      </c>
    </row>
    <row r="162" spans="1:7" ht="15.75" customHeight="1">
      <c r="A162" s="172" t="s">
        <v>27</v>
      </c>
      <c r="B162" s="36" t="s">
        <v>108</v>
      </c>
      <c r="C162" s="42" t="s">
        <v>199</v>
      </c>
      <c r="D162" s="113">
        <v>1175092.6</v>
      </c>
      <c r="E162" s="113">
        <v>688387.1</v>
      </c>
      <c r="F162" s="155">
        <f t="shared" si="5"/>
        <v>486705.5000000001</v>
      </c>
      <c r="G162" s="158">
        <v>-203338.67</v>
      </c>
    </row>
    <row r="163" spans="1:7" ht="15.75" customHeight="1">
      <c r="A163" s="172" t="s">
        <v>28</v>
      </c>
      <c r="B163" s="36" t="s">
        <v>108</v>
      </c>
      <c r="C163" s="42" t="s">
        <v>411</v>
      </c>
      <c r="D163" s="113">
        <v>337315.45</v>
      </c>
      <c r="E163" s="113">
        <v>253909.04</v>
      </c>
      <c r="F163" s="155">
        <f t="shared" si="5"/>
        <v>83406.41</v>
      </c>
      <c r="G163" s="158">
        <f>(150000+47371.25-84601.69)</f>
        <v>112769.56</v>
      </c>
    </row>
    <row r="164" spans="1:7" ht="15.75" customHeight="1">
      <c r="A164" s="172" t="s">
        <v>29</v>
      </c>
      <c r="B164" s="36" t="s">
        <v>108</v>
      </c>
      <c r="C164" s="42" t="s">
        <v>215</v>
      </c>
      <c r="D164" s="113">
        <v>652707.37</v>
      </c>
      <c r="E164" s="113">
        <v>529972.91</v>
      </c>
      <c r="F164" s="155">
        <f t="shared" si="5"/>
        <v>122734.45999999996</v>
      </c>
      <c r="G164" s="158">
        <f>(81000+1085165.81)</f>
        <v>1166165.81</v>
      </c>
    </row>
    <row r="165" spans="1:7" ht="15.75" customHeight="1">
      <c r="A165" s="172" t="s">
        <v>30</v>
      </c>
      <c r="B165" s="36" t="s">
        <v>108</v>
      </c>
      <c r="C165" s="42" t="s">
        <v>217</v>
      </c>
      <c r="D165" s="113">
        <v>408470.88</v>
      </c>
      <c r="E165" s="113">
        <v>190500.17</v>
      </c>
      <c r="F165" s="155">
        <f t="shared" si="5"/>
        <v>217970.71</v>
      </c>
      <c r="G165" s="158">
        <v>300000</v>
      </c>
    </row>
    <row r="166" spans="1:7" ht="15.75" customHeight="1">
      <c r="A166" s="172" t="s">
        <v>31</v>
      </c>
      <c r="B166" s="36" t="s">
        <v>108</v>
      </c>
      <c r="C166" s="42" t="s">
        <v>182</v>
      </c>
      <c r="D166" s="113">
        <v>2547580.95</v>
      </c>
      <c r="E166" s="113">
        <v>730087.18</v>
      </c>
      <c r="F166" s="155">
        <f t="shared" si="5"/>
        <v>1817493.77</v>
      </c>
      <c r="G166" s="158">
        <v>3428377.38</v>
      </c>
    </row>
    <row r="167" spans="1:7" ht="15.75" customHeight="1">
      <c r="A167" s="172" t="s">
        <v>32</v>
      </c>
      <c r="B167" s="36" t="s">
        <v>108</v>
      </c>
      <c r="C167" s="42" t="s">
        <v>484</v>
      </c>
      <c r="D167" s="113">
        <v>517093.37</v>
      </c>
      <c r="E167" s="113">
        <v>433209.13</v>
      </c>
      <c r="F167" s="155">
        <f t="shared" si="5"/>
        <v>83884.23999999999</v>
      </c>
      <c r="G167" s="158">
        <v>-175465.37</v>
      </c>
    </row>
    <row r="168" spans="1:7" ht="15.75" customHeight="1">
      <c r="A168" s="172" t="s">
        <v>33</v>
      </c>
      <c r="B168" s="36" t="s">
        <v>108</v>
      </c>
      <c r="C168" s="39" t="s">
        <v>105</v>
      </c>
      <c r="D168" s="113">
        <v>230702.3</v>
      </c>
      <c r="E168" s="113">
        <v>198208.46</v>
      </c>
      <c r="F168" s="155">
        <f t="shared" si="5"/>
        <v>32493.839999999997</v>
      </c>
      <c r="G168" s="158">
        <v>236066.81</v>
      </c>
    </row>
    <row r="169" spans="1:7" ht="15.75" customHeight="1">
      <c r="A169" s="172" t="s">
        <v>34</v>
      </c>
      <c r="B169" s="36" t="s">
        <v>108</v>
      </c>
      <c r="C169" s="39" t="s">
        <v>320</v>
      </c>
      <c r="D169" s="113">
        <v>5035580.03</v>
      </c>
      <c r="E169" s="113">
        <v>1432465.62</v>
      </c>
      <c r="F169" s="155">
        <f t="shared" si="5"/>
        <v>3603114.41</v>
      </c>
      <c r="G169" s="158">
        <v>4103577.83</v>
      </c>
    </row>
    <row r="170" spans="1:7" ht="15.75" customHeight="1">
      <c r="A170" s="172" t="s">
        <v>35</v>
      </c>
      <c r="B170" s="36" t="s">
        <v>108</v>
      </c>
      <c r="C170" s="36" t="s">
        <v>168</v>
      </c>
      <c r="D170" s="113">
        <v>451401.69</v>
      </c>
      <c r="E170" s="113">
        <v>443543.68</v>
      </c>
      <c r="F170" s="155">
        <f t="shared" si="5"/>
        <v>7858.010000000009</v>
      </c>
      <c r="G170" s="158">
        <v>355207.78</v>
      </c>
    </row>
    <row r="171" spans="1:7" ht="15.75" customHeight="1">
      <c r="A171" s="172" t="s">
        <v>36</v>
      </c>
      <c r="B171" s="36" t="s">
        <v>108</v>
      </c>
      <c r="C171" s="36" t="s">
        <v>524</v>
      </c>
      <c r="D171" s="113">
        <v>789348.5</v>
      </c>
      <c r="E171" s="113">
        <v>482283.17</v>
      </c>
      <c r="F171" s="155">
        <f aca="true" t="shared" si="6" ref="F171:F178">(D171-E171)</f>
        <v>307065.33</v>
      </c>
      <c r="G171" s="158">
        <v>774065.5</v>
      </c>
    </row>
    <row r="172" spans="1:7" ht="15.75" customHeight="1">
      <c r="A172" s="172" t="s">
        <v>37</v>
      </c>
      <c r="B172" s="36" t="s">
        <v>108</v>
      </c>
      <c r="C172" s="36" t="s">
        <v>481</v>
      </c>
      <c r="D172" s="113">
        <v>1020</v>
      </c>
      <c r="E172" s="113">
        <v>10214</v>
      </c>
      <c r="F172" s="155">
        <f t="shared" si="6"/>
        <v>-9194</v>
      </c>
      <c r="G172" s="158">
        <v>13277.12</v>
      </c>
    </row>
    <row r="173" spans="1:7" ht="15.75" customHeight="1">
      <c r="A173" s="172" t="s">
        <v>38</v>
      </c>
      <c r="B173" s="36" t="s">
        <v>108</v>
      </c>
      <c r="C173" s="36" t="s">
        <v>526</v>
      </c>
      <c r="D173" s="113">
        <v>154222.78</v>
      </c>
      <c r="E173" s="113">
        <f>(178124.76+44040.99+173477.07)</f>
        <v>395642.82</v>
      </c>
      <c r="F173" s="155">
        <f t="shared" si="6"/>
        <v>-241420.04</v>
      </c>
      <c r="G173" s="158">
        <v>166473.56</v>
      </c>
    </row>
    <row r="174" spans="1:7" ht="15.75" customHeight="1">
      <c r="A174" s="172" t="s">
        <v>39</v>
      </c>
      <c r="B174" s="36" t="s">
        <v>108</v>
      </c>
      <c r="C174" s="36" t="s">
        <v>409</v>
      </c>
      <c r="D174" s="113">
        <v>310886.17</v>
      </c>
      <c r="E174" s="113">
        <v>412291.88</v>
      </c>
      <c r="F174" s="155">
        <f t="shared" si="6"/>
        <v>-101405.71000000002</v>
      </c>
      <c r="G174" s="158">
        <f>(250000+23030.49)</f>
        <v>273030.49</v>
      </c>
    </row>
    <row r="175" spans="1:7" ht="15.75" customHeight="1">
      <c r="A175" s="172" t="s">
        <v>40</v>
      </c>
      <c r="B175" s="36" t="s">
        <v>108</v>
      </c>
      <c r="C175" s="36" t="s">
        <v>528</v>
      </c>
      <c r="D175" s="113">
        <v>178357.5</v>
      </c>
      <c r="E175" s="113">
        <v>245458.99</v>
      </c>
      <c r="F175" s="155">
        <f t="shared" si="6"/>
        <v>-67101.48999999999</v>
      </c>
      <c r="G175" s="158">
        <v>-225327.68</v>
      </c>
    </row>
    <row r="176" spans="1:7" ht="15.75" customHeight="1">
      <c r="A176" s="172" t="s">
        <v>41</v>
      </c>
      <c r="B176" s="36" t="s">
        <v>108</v>
      </c>
      <c r="C176" s="36" t="s">
        <v>172</v>
      </c>
      <c r="D176" s="113">
        <v>242459.58</v>
      </c>
      <c r="E176" s="113">
        <v>306415.69</v>
      </c>
      <c r="F176" s="155">
        <f t="shared" si="6"/>
        <v>-63956.110000000015</v>
      </c>
      <c r="G176" s="158">
        <v>65870.4</v>
      </c>
    </row>
    <row r="177" spans="1:7" ht="15.75" customHeight="1">
      <c r="A177" s="172" t="s">
        <v>42</v>
      </c>
      <c r="B177" s="36" t="s">
        <v>108</v>
      </c>
      <c r="C177" s="36" t="s">
        <v>407</v>
      </c>
      <c r="D177" s="113">
        <f>(156891.13+187924.53)</f>
        <v>344815.66000000003</v>
      </c>
      <c r="E177" s="113">
        <f>(27280.64+27610.26+16255.45+26060.57+23050.78+12571.09)</f>
        <v>132828.78999999998</v>
      </c>
      <c r="F177" s="155">
        <f t="shared" si="6"/>
        <v>211986.87000000005</v>
      </c>
      <c r="G177" s="158">
        <v>329674.59</v>
      </c>
    </row>
    <row r="178" spans="1:7" ht="15.75" customHeight="1">
      <c r="A178" s="207" t="s">
        <v>43</v>
      </c>
      <c r="B178" s="168" t="s">
        <v>108</v>
      </c>
      <c r="C178" s="168" t="s">
        <v>412</v>
      </c>
      <c r="D178" s="212">
        <v>349148.04</v>
      </c>
      <c r="E178" s="212">
        <v>142483.5</v>
      </c>
      <c r="F178" s="209">
        <f t="shared" si="6"/>
        <v>206664.53999999998</v>
      </c>
      <c r="G178" s="210">
        <v>291019.2</v>
      </c>
    </row>
    <row r="179" spans="1:7" ht="15.75" customHeight="1">
      <c r="A179" s="252" t="s">
        <v>397</v>
      </c>
      <c r="B179" s="251"/>
      <c r="C179" s="251"/>
      <c r="D179" s="251"/>
      <c r="E179" s="251"/>
      <c r="F179" s="251"/>
      <c r="G179" s="251"/>
    </row>
    <row r="180" spans="1:7" ht="15.75" customHeight="1">
      <c r="A180" s="36"/>
      <c r="B180" s="36"/>
      <c r="C180" s="36"/>
      <c r="D180" s="36"/>
      <c r="E180" s="36"/>
      <c r="F180" s="36"/>
      <c r="G180" s="36"/>
    </row>
    <row r="181" spans="1:7" s="24" customFormat="1" ht="15.75" customHeight="1">
      <c r="A181" s="85"/>
      <c r="B181" s="85"/>
      <c r="C181" s="85"/>
      <c r="D181" s="114" t="s">
        <v>2</v>
      </c>
      <c r="E181" s="114" t="s">
        <v>110</v>
      </c>
      <c r="F181" s="114" t="s">
        <v>3</v>
      </c>
      <c r="G181" s="115" t="s">
        <v>112</v>
      </c>
    </row>
    <row r="182" spans="1:7" s="24" customFormat="1" ht="15.75" customHeight="1">
      <c r="A182" s="59"/>
      <c r="B182" s="59"/>
      <c r="C182" s="59" t="s">
        <v>392</v>
      </c>
      <c r="D182" s="62" t="s">
        <v>7</v>
      </c>
      <c r="E182" s="62" t="s">
        <v>7</v>
      </c>
      <c r="F182" s="62" t="s">
        <v>7</v>
      </c>
      <c r="G182" s="206" t="s">
        <v>109</v>
      </c>
    </row>
    <row r="183" spans="1:7" s="24" customFormat="1" ht="15.75" customHeight="1">
      <c r="A183" s="59"/>
      <c r="B183" s="59"/>
      <c r="C183" s="59"/>
      <c r="D183" s="62" t="s">
        <v>9</v>
      </c>
      <c r="E183" s="62" t="s">
        <v>9</v>
      </c>
      <c r="F183" s="62" t="s">
        <v>9</v>
      </c>
      <c r="G183" s="206" t="s">
        <v>9</v>
      </c>
    </row>
    <row r="184" spans="1:7" ht="15.75" customHeight="1">
      <c r="A184" s="172" t="s">
        <v>44</v>
      </c>
      <c r="B184" s="36" t="s">
        <v>108</v>
      </c>
      <c r="C184" s="42" t="s">
        <v>196</v>
      </c>
      <c r="D184" s="113">
        <v>95276</v>
      </c>
      <c r="E184" s="113">
        <v>118352.28</v>
      </c>
      <c r="F184" s="155">
        <f aca="true" t="shared" si="7" ref="F184:F206">(D184-E184)</f>
        <v>-23076.28</v>
      </c>
      <c r="G184" s="215">
        <v>14804.03</v>
      </c>
    </row>
    <row r="185" spans="1:7" ht="15.75" customHeight="1">
      <c r="A185" s="172" t="s">
        <v>124</v>
      </c>
      <c r="B185" s="36" t="s">
        <v>108</v>
      </c>
      <c r="C185" s="42" t="s">
        <v>406</v>
      </c>
      <c r="D185" s="113">
        <v>16905.14</v>
      </c>
      <c r="E185" s="113">
        <v>33131.01</v>
      </c>
      <c r="F185" s="155">
        <f t="shared" si="7"/>
        <v>-16225.870000000003</v>
      </c>
      <c r="G185" s="158">
        <v>264674.88</v>
      </c>
    </row>
    <row r="186" spans="1:7" ht="15.75" customHeight="1">
      <c r="A186" s="172" t="s">
        <v>45</v>
      </c>
      <c r="B186" s="36" t="s">
        <v>108</v>
      </c>
      <c r="C186" s="42" t="s">
        <v>354</v>
      </c>
      <c r="D186" s="113">
        <v>1619289.66</v>
      </c>
      <c r="E186" s="113">
        <v>1200467.57</v>
      </c>
      <c r="F186" s="155">
        <f t="shared" si="7"/>
        <v>418822.08999999985</v>
      </c>
      <c r="G186" s="158">
        <v>633780.88</v>
      </c>
    </row>
    <row r="187" spans="1:7" ht="15.75" customHeight="1">
      <c r="A187" s="172" t="s">
        <v>46</v>
      </c>
      <c r="B187" s="36" t="s">
        <v>108</v>
      </c>
      <c r="C187" s="42" t="s">
        <v>200</v>
      </c>
      <c r="D187" s="113">
        <v>58191.25</v>
      </c>
      <c r="E187" s="113">
        <v>211752.27</v>
      </c>
      <c r="F187" s="155">
        <f t="shared" si="7"/>
        <v>-153561.02</v>
      </c>
      <c r="G187" s="158">
        <v>46218.77</v>
      </c>
    </row>
    <row r="188" spans="1:7" ht="15.75" customHeight="1">
      <c r="A188" s="172" t="s">
        <v>220</v>
      </c>
      <c r="B188" s="36" t="s">
        <v>108</v>
      </c>
      <c r="C188" s="42" t="s">
        <v>400</v>
      </c>
      <c r="D188" s="113">
        <v>320330.93</v>
      </c>
      <c r="E188" s="113">
        <v>234954.5</v>
      </c>
      <c r="F188" s="155">
        <f t="shared" si="7"/>
        <v>85376.43</v>
      </c>
      <c r="G188" s="158">
        <v>126181.84</v>
      </c>
    </row>
    <row r="189" spans="1:7" ht="15.75" customHeight="1">
      <c r="A189" s="172" t="s">
        <v>221</v>
      </c>
      <c r="B189" s="36" t="s">
        <v>108</v>
      </c>
      <c r="C189" s="42" t="s">
        <v>401</v>
      </c>
      <c r="D189" s="113">
        <v>5750</v>
      </c>
      <c r="E189" s="113">
        <v>33912</v>
      </c>
      <c r="F189" s="155">
        <f t="shared" si="7"/>
        <v>-28162</v>
      </c>
      <c r="G189" s="158">
        <v>-23062.59</v>
      </c>
    </row>
    <row r="190" spans="1:7" ht="15.75" customHeight="1">
      <c r="A190" s="172" t="s">
        <v>222</v>
      </c>
      <c r="B190" s="36" t="s">
        <v>108</v>
      </c>
      <c r="C190" s="42" t="s">
        <v>250</v>
      </c>
      <c r="D190" s="113">
        <v>268376.38</v>
      </c>
      <c r="E190" s="113">
        <v>165735.05</v>
      </c>
      <c r="F190" s="155">
        <f t="shared" si="7"/>
        <v>102641.33000000002</v>
      </c>
      <c r="G190" s="158">
        <v>142836.12</v>
      </c>
    </row>
    <row r="191" spans="1:7" ht="15.75" customHeight="1">
      <c r="A191" s="172" t="s">
        <v>223</v>
      </c>
      <c r="B191" s="36" t="s">
        <v>108</v>
      </c>
      <c r="C191" s="42" t="s">
        <v>402</v>
      </c>
      <c r="D191" s="113">
        <v>383436.96</v>
      </c>
      <c r="E191" s="113">
        <v>2036938.39</v>
      </c>
      <c r="F191" s="155">
        <f t="shared" si="7"/>
        <v>-1653501.43</v>
      </c>
      <c r="G191" s="158">
        <v>-265690.92</v>
      </c>
    </row>
    <row r="192" spans="1:7" ht="15.75" customHeight="1">
      <c r="A192" s="172" t="s">
        <v>252</v>
      </c>
      <c r="B192" s="36"/>
      <c r="C192" s="42" t="s">
        <v>531</v>
      </c>
      <c r="D192" s="113">
        <v>12584</v>
      </c>
      <c r="E192" s="113">
        <v>17596.84</v>
      </c>
      <c r="F192" s="155">
        <f t="shared" si="7"/>
        <v>-5012.84</v>
      </c>
      <c r="G192" s="158">
        <v>23845.04</v>
      </c>
    </row>
    <row r="193" spans="1:7" ht="15.75" customHeight="1">
      <c r="A193" s="172" t="s">
        <v>253</v>
      </c>
      <c r="B193" s="36" t="s">
        <v>108</v>
      </c>
      <c r="C193" s="39" t="s">
        <v>479</v>
      </c>
      <c r="D193" s="113">
        <v>92989.5</v>
      </c>
      <c r="E193" s="113">
        <v>51349.98</v>
      </c>
      <c r="F193" s="155">
        <f t="shared" si="7"/>
        <v>41639.52</v>
      </c>
      <c r="G193" s="158">
        <v>76815.32</v>
      </c>
    </row>
    <row r="194" spans="1:7" ht="15.75" customHeight="1">
      <c r="A194" s="172" t="s">
        <v>254</v>
      </c>
      <c r="B194" s="36"/>
      <c r="C194" s="39" t="s">
        <v>533</v>
      </c>
      <c r="D194" s="113">
        <v>2047916.32</v>
      </c>
      <c r="E194" s="113">
        <v>1565242.41</v>
      </c>
      <c r="F194" s="155">
        <f t="shared" si="7"/>
        <v>482673.91000000015</v>
      </c>
      <c r="G194" s="158">
        <v>2905744.04</v>
      </c>
    </row>
    <row r="195" spans="1:7" ht="15.75" customHeight="1">
      <c r="A195" s="172" t="s">
        <v>255</v>
      </c>
      <c r="B195" s="36" t="s">
        <v>108</v>
      </c>
      <c r="C195" s="39" t="s">
        <v>296</v>
      </c>
      <c r="D195" s="113">
        <v>674816.09</v>
      </c>
      <c r="E195" s="37">
        <v>470393.15</v>
      </c>
      <c r="F195" s="155">
        <f t="shared" si="7"/>
        <v>204422.93999999994</v>
      </c>
      <c r="G195" s="158">
        <v>240542.31</v>
      </c>
    </row>
    <row r="196" spans="1:7" ht="15.75" customHeight="1">
      <c r="A196" s="172" t="s">
        <v>256</v>
      </c>
      <c r="B196" s="36" t="s">
        <v>108</v>
      </c>
      <c r="C196" s="39" t="s">
        <v>140</v>
      </c>
      <c r="D196" s="113">
        <f>(371698.02+255459.41+370746.14+324362.04+384493.37+229821.86+446710.86)</f>
        <v>2383291.6999999997</v>
      </c>
      <c r="E196" s="37">
        <v>2014644.27</v>
      </c>
      <c r="F196" s="155">
        <f t="shared" si="7"/>
        <v>368647.4299999997</v>
      </c>
      <c r="G196" s="158">
        <v>1885401.92</v>
      </c>
    </row>
    <row r="197" spans="1:7" ht="15.75" customHeight="1">
      <c r="A197" s="172" t="s">
        <v>257</v>
      </c>
      <c r="B197" s="36" t="s">
        <v>108</v>
      </c>
      <c r="C197" s="39" t="s">
        <v>218</v>
      </c>
      <c r="D197" s="113">
        <v>669938.99</v>
      </c>
      <c r="E197" s="37">
        <v>1048234.61</v>
      </c>
      <c r="F197" s="155">
        <f t="shared" si="7"/>
        <v>-378295.62</v>
      </c>
      <c r="G197" s="158">
        <v>-358836.49</v>
      </c>
    </row>
    <row r="198" spans="1:7" ht="15.75" customHeight="1">
      <c r="A198" s="172" t="s">
        <v>258</v>
      </c>
      <c r="B198" s="36" t="s">
        <v>108</v>
      </c>
      <c r="C198" s="39" t="s">
        <v>405</v>
      </c>
      <c r="D198" s="113">
        <v>489067.25</v>
      </c>
      <c r="E198" s="37">
        <v>376248.27</v>
      </c>
      <c r="F198" s="155">
        <f t="shared" si="7"/>
        <v>112818.97999999998</v>
      </c>
      <c r="G198" s="158">
        <v>697743.68</v>
      </c>
    </row>
    <row r="199" spans="1:7" ht="15.75" customHeight="1">
      <c r="A199" s="172" t="s">
        <v>259</v>
      </c>
      <c r="B199" s="36" t="s">
        <v>108</v>
      </c>
      <c r="C199" s="42" t="s">
        <v>173</v>
      </c>
      <c r="D199" s="113">
        <v>981064.06</v>
      </c>
      <c r="E199" s="113">
        <v>868681.63</v>
      </c>
      <c r="F199" s="155">
        <f t="shared" si="7"/>
        <v>112382.43000000005</v>
      </c>
      <c r="G199" s="158">
        <v>600993.56</v>
      </c>
    </row>
    <row r="200" spans="1:7" ht="15.75" customHeight="1">
      <c r="A200" s="172" t="s">
        <v>260</v>
      </c>
      <c r="B200" s="36" t="s">
        <v>108</v>
      </c>
      <c r="C200" s="42" t="s">
        <v>145</v>
      </c>
      <c r="D200" s="113">
        <v>953063.72</v>
      </c>
      <c r="E200" s="113">
        <f>(127956.08+248297.94+261614.63)</f>
        <v>637868.65</v>
      </c>
      <c r="F200" s="155">
        <f t="shared" si="7"/>
        <v>315195.06999999995</v>
      </c>
      <c r="G200" s="158">
        <v>-830458.8</v>
      </c>
    </row>
    <row r="201" spans="1:7" ht="15.75" customHeight="1">
      <c r="A201" s="172" t="s">
        <v>261</v>
      </c>
      <c r="B201" s="36" t="s">
        <v>108</v>
      </c>
      <c r="C201" s="42" t="s">
        <v>251</v>
      </c>
      <c r="D201" s="113">
        <v>130115.93</v>
      </c>
      <c r="E201" s="113">
        <v>188827.2</v>
      </c>
      <c r="F201" s="155">
        <f t="shared" si="7"/>
        <v>-58711.27000000002</v>
      </c>
      <c r="G201" s="158">
        <v>-86156.38</v>
      </c>
    </row>
    <row r="202" spans="1:7" ht="15.75" customHeight="1">
      <c r="A202" s="172" t="s">
        <v>262</v>
      </c>
      <c r="B202" s="36" t="s">
        <v>108</v>
      </c>
      <c r="C202" s="42" t="s">
        <v>306</v>
      </c>
      <c r="D202" s="37">
        <v>102196.5</v>
      </c>
      <c r="E202" s="113">
        <v>450231.77</v>
      </c>
      <c r="F202" s="155">
        <f t="shared" si="7"/>
        <v>-348035.27</v>
      </c>
      <c r="G202" s="158">
        <v>188061.94</v>
      </c>
    </row>
    <row r="203" spans="1:7" ht="15.75" customHeight="1">
      <c r="A203" s="172" t="s">
        <v>270</v>
      </c>
      <c r="B203" s="36" t="s">
        <v>108</v>
      </c>
      <c r="C203" s="42" t="s">
        <v>283</v>
      </c>
      <c r="D203" s="113">
        <v>1158570.25</v>
      </c>
      <c r="E203" s="113">
        <v>1149850.45</v>
      </c>
      <c r="F203" s="155">
        <f t="shared" si="7"/>
        <v>8719.800000000047</v>
      </c>
      <c r="G203" s="158">
        <v>-115158.51</v>
      </c>
    </row>
    <row r="204" spans="1:7" ht="15.75" customHeight="1">
      <c r="A204" s="172" t="s">
        <v>271</v>
      </c>
      <c r="B204" s="36" t="s">
        <v>108</v>
      </c>
      <c r="C204" s="36" t="s">
        <v>169</v>
      </c>
      <c r="D204" s="113">
        <v>2279275.16</v>
      </c>
      <c r="E204" s="113">
        <v>2756437.14</v>
      </c>
      <c r="F204" s="155">
        <f t="shared" si="7"/>
        <v>-477161.98</v>
      </c>
      <c r="G204" s="158">
        <v>517610.62</v>
      </c>
    </row>
    <row r="205" spans="1:7" ht="15.75" customHeight="1">
      <c r="A205" s="172" t="s">
        <v>355</v>
      </c>
      <c r="B205" s="36" t="s">
        <v>108</v>
      </c>
      <c r="C205" s="39" t="s">
        <v>154</v>
      </c>
      <c r="D205" s="113">
        <v>551799.08</v>
      </c>
      <c r="E205" s="113">
        <v>559012</v>
      </c>
      <c r="F205" s="155">
        <f t="shared" si="7"/>
        <v>-7212.920000000042</v>
      </c>
      <c r="G205" s="158">
        <v>135000</v>
      </c>
    </row>
    <row r="206" spans="1:7" ht="15.75" customHeight="1">
      <c r="A206" s="172" t="s">
        <v>356</v>
      </c>
      <c r="B206" s="36" t="s">
        <v>108</v>
      </c>
      <c r="C206" s="128" t="s">
        <v>298</v>
      </c>
      <c r="D206" s="37">
        <v>195952.6</v>
      </c>
      <c r="E206" s="37">
        <v>135332.86</v>
      </c>
      <c r="F206" s="155">
        <f t="shared" si="7"/>
        <v>60619.74000000002</v>
      </c>
      <c r="G206" s="158">
        <v>289405.87</v>
      </c>
    </row>
    <row r="207" spans="1:7" ht="15.75" customHeight="1">
      <c r="A207" s="172"/>
      <c r="B207" s="177"/>
      <c r="C207" s="39"/>
      <c r="D207" s="37"/>
      <c r="E207" s="113"/>
      <c r="F207" s="155">
        <f aca="true" t="shared" si="8" ref="F207:F212">(D207-E207)</f>
        <v>0</v>
      </c>
      <c r="G207" s="158"/>
    </row>
    <row r="208" spans="1:7" s="24" customFormat="1" ht="15.75" customHeight="1">
      <c r="A208" s="59" t="s">
        <v>309</v>
      </c>
      <c r="B208" s="36"/>
      <c r="C208" s="39"/>
      <c r="D208" s="37"/>
      <c r="E208" s="37"/>
      <c r="F208" s="155">
        <f t="shared" si="8"/>
        <v>0</v>
      </c>
      <c r="G208" s="158"/>
    </row>
    <row r="209" spans="1:7" ht="15.75" customHeight="1">
      <c r="A209" s="172"/>
      <c r="B209" s="177"/>
      <c r="C209" s="39"/>
      <c r="D209" s="37"/>
      <c r="E209" s="113"/>
      <c r="F209" s="155">
        <f t="shared" si="8"/>
        <v>0</v>
      </c>
      <c r="G209" s="158"/>
    </row>
    <row r="210" spans="1:7" ht="15.75" customHeight="1">
      <c r="A210" s="172" t="s">
        <v>13</v>
      </c>
      <c r="B210" s="36" t="s">
        <v>108</v>
      </c>
      <c r="C210" s="39" t="s">
        <v>522</v>
      </c>
      <c r="D210" s="37">
        <v>854918.7</v>
      </c>
      <c r="E210" s="113">
        <v>689418.08</v>
      </c>
      <c r="F210" s="155">
        <f t="shared" si="8"/>
        <v>165500.62</v>
      </c>
      <c r="G210" s="158">
        <v>163428.05</v>
      </c>
    </row>
    <row r="211" spans="1:8" ht="15.75" customHeight="1">
      <c r="A211" s="172" t="s">
        <v>14</v>
      </c>
      <c r="B211" s="36" t="s">
        <v>108</v>
      </c>
      <c r="C211" s="36" t="s">
        <v>248</v>
      </c>
      <c r="D211" s="113">
        <v>5532258.18</v>
      </c>
      <c r="E211" s="155">
        <v>4288072.01</v>
      </c>
      <c r="F211" s="155">
        <f t="shared" si="8"/>
        <v>1244186.17</v>
      </c>
      <c r="G211" s="158">
        <v>2678813.95</v>
      </c>
      <c r="H211" s="123"/>
    </row>
    <row r="212" spans="1:7" ht="15.75" customHeight="1">
      <c r="A212" s="172" t="s">
        <v>15</v>
      </c>
      <c r="B212" s="36" t="s">
        <v>108</v>
      </c>
      <c r="C212" s="39" t="s">
        <v>308</v>
      </c>
      <c r="D212" s="37">
        <v>3271667.86</v>
      </c>
      <c r="E212" s="113">
        <v>3313014.51</v>
      </c>
      <c r="F212" s="155">
        <f t="shared" si="8"/>
        <v>-41346.64999999991</v>
      </c>
      <c r="G212" s="158">
        <v>2198675.04</v>
      </c>
    </row>
    <row r="213" spans="1:7" ht="15.75" customHeight="1">
      <c r="A213" s="172"/>
      <c r="B213" s="177"/>
      <c r="C213" s="39"/>
      <c r="D213" s="37"/>
      <c r="E213" s="113"/>
      <c r="F213" s="155">
        <f>(D213-E213)</f>
        <v>0</v>
      </c>
      <c r="G213" s="158"/>
    </row>
    <row r="214" spans="1:7" ht="15.75" customHeight="1">
      <c r="A214" s="253" t="s">
        <v>10</v>
      </c>
      <c r="B214" s="253"/>
      <c r="C214" s="254"/>
      <c r="D214" s="129">
        <f>SUM(D10:D213)</f>
        <v>134129263.61499996</v>
      </c>
      <c r="E214" s="129">
        <f>SUM(E10:E213)</f>
        <v>106889306.06300001</v>
      </c>
      <c r="F214" s="129">
        <f>SUM(F10:F213)</f>
        <v>27239957.551999994</v>
      </c>
      <c r="G214" s="216">
        <f>SUM(G10:G213)</f>
        <v>162658897.08000004</v>
      </c>
    </row>
    <row r="215" spans="1:7" ht="15.75" customHeight="1">
      <c r="A215" s="36"/>
      <c r="B215" s="36"/>
      <c r="C215" s="36"/>
      <c r="D215" s="36"/>
      <c r="E215" s="36"/>
      <c r="F215" s="36"/>
      <c r="G215" s="36"/>
    </row>
    <row r="216" spans="1:7" ht="15.75" customHeight="1">
      <c r="A216" s="252" t="s">
        <v>466</v>
      </c>
      <c r="B216" s="251"/>
      <c r="C216" s="251"/>
      <c r="D216" s="251"/>
      <c r="E216" s="251"/>
      <c r="F216" s="251"/>
      <c r="G216" s="251"/>
    </row>
    <row r="217" spans="1:7" ht="15.75" customHeight="1">
      <c r="A217" s="251" t="s">
        <v>113</v>
      </c>
      <c r="B217" s="251"/>
      <c r="C217" s="251"/>
      <c r="D217" s="251"/>
      <c r="E217" s="251"/>
      <c r="F217" s="251"/>
      <c r="G217" s="251"/>
    </row>
    <row r="218" spans="1:7" ht="15.75" customHeight="1">
      <c r="A218" s="36"/>
      <c r="B218" s="36"/>
      <c r="C218" s="36"/>
      <c r="D218" s="172"/>
      <c r="E218" s="36"/>
      <c r="F218" s="36"/>
      <c r="G218" s="36"/>
    </row>
    <row r="219" spans="1:7" s="24" customFormat="1" ht="15.75" customHeight="1">
      <c r="A219" s="85"/>
      <c r="B219" s="85"/>
      <c r="C219" s="85"/>
      <c r="D219" s="114" t="s">
        <v>2</v>
      </c>
      <c r="E219" s="114" t="s">
        <v>110</v>
      </c>
      <c r="F219" s="114" t="s">
        <v>3</v>
      </c>
      <c r="G219" s="115" t="s">
        <v>112</v>
      </c>
    </row>
    <row r="220" spans="1:7" s="24" customFormat="1" ht="15.75" customHeight="1">
      <c r="A220" s="59"/>
      <c r="B220" s="59"/>
      <c r="C220" s="59" t="s">
        <v>389</v>
      </c>
      <c r="D220" s="62" t="s">
        <v>7</v>
      </c>
      <c r="E220" s="62" t="s">
        <v>7</v>
      </c>
      <c r="F220" s="62" t="s">
        <v>7</v>
      </c>
      <c r="G220" s="206" t="s">
        <v>109</v>
      </c>
    </row>
    <row r="221" spans="1:7" s="24" customFormat="1" ht="15.75" customHeight="1">
      <c r="A221" s="96"/>
      <c r="B221" s="96"/>
      <c r="C221" s="96"/>
      <c r="D221" s="116" t="s">
        <v>9</v>
      </c>
      <c r="E221" s="116" t="s">
        <v>9</v>
      </c>
      <c r="F221" s="116" t="s">
        <v>9</v>
      </c>
      <c r="G221" s="117" t="s">
        <v>9</v>
      </c>
    </row>
    <row r="222" spans="1:7" s="24" customFormat="1" ht="15.75" customHeight="1">
      <c r="A222" s="36"/>
      <c r="B222" s="36"/>
      <c r="C222" s="36"/>
      <c r="D222" s="118"/>
      <c r="E222" s="118"/>
      <c r="F222" s="118"/>
      <c r="G222" s="119"/>
    </row>
    <row r="223" spans="1:7" ht="15.75" customHeight="1">
      <c r="A223" s="36"/>
      <c r="B223" s="36"/>
      <c r="C223" s="36"/>
      <c r="D223" s="118"/>
      <c r="E223" s="118"/>
      <c r="F223" s="155">
        <f aca="true" t="shared" si="9" ref="F223:F250">D223-E223</f>
        <v>0</v>
      </c>
      <c r="G223" s="158"/>
    </row>
    <row r="224" spans="1:7" s="24" customFormat="1" ht="15.75" customHeight="1">
      <c r="A224" s="59" t="s">
        <v>54</v>
      </c>
      <c r="B224" s="36"/>
      <c r="C224" s="39"/>
      <c r="D224" s="122"/>
      <c r="E224" s="122"/>
      <c r="F224" s="155">
        <f t="shared" si="9"/>
        <v>0</v>
      </c>
      <c r="G224" s="158"/>
    </row>
    <row r="225" spans="1:7" ht="15.75" customHeight="1">
      <c r="A225" s="36"/>
      <c r="B225" s="36"/>
      <c r="C225" s="36"/>
      <c r="D225" s="122"/>
      <c r="E225" s="122"/>
      <c r="F225" s="155">
        <f t="shared" si="9"/>
        <v>0</v>
      </c>
      <c r="G225" s="158"/>
    </row>
    <row r="226" spans="1:7" ht="15.75" customHeight="1">
      <c r="A226" s="172" t="s">
        <v>13</v>
      </c>
      <c r="B226" s="36" t="s">
        <v>108</v>
      </c>
      <c r="C226" s="36" t="s">
        <v>323</v>
      </c>
      <c r="D226" s="122">
        <v>2755659.54</v>
      </c>
      <c r="E226" s="122">
        <v>1071590.11</v>
      </c>
      <c r="F226" s="155">
        <f aca="true" t="shared" si="10" ref="F226:F231">D226-E226</f>
        <v>1684069.43</v>
      </c>
      <c r="G226" s="158">
        <v>1182672.54</v>
      </c>
    </row>
    <row r="227" spans="1:7" ht="15.75" customHeight="1">
      <c r="A227" s="172" t="s">
        <v>14</v>
      </c>
      <c r="B227" s="36" t="s">
        <v>108</v>
      </c>
      <c r="C227" s="36" t="s">
        <v>435</v>
      </c>
      <c r="D227" s="122">
        <v>1620245.5</v>
      </c>
      <c r="E227" s="122">
        <v>491908.27</v>
      </c>
      <c r="F227" s="155">
        <f t="shared" si="10"/>
        <v>1128337.23</v>
      </c>
      <c r="G227" s="158">
        <v>2707462.24</v>
      </c>
    </row>
    <row r="228" spans="1:7" ht="15.75" customHeight="1">
      <c r="A228" s="172" t="s">
        <v>15</v>
      </c>
      <c r="B228" s="36" t="s">
        <v>108</v>
      </c>
      <c r="C228" s="36" t="s">
        <v>207</v>
      </c>
      <c r="D228" s="122">
        <v>43105523.15</v>
      </c>
      <c r="E228" s="122">
        <v>40477144.55</v>
      </c>
      <c r="F228" s="155">
        <f t="shared" si="10"/>
        <v>2628378.6000000015</v>
      </c>
      <c r="G228" s="158">
        <v>14771647</v>
      </c>
    </row>
    <row r="229" spans="1:7" ht="15.75" customHeight="1">
      <c r="A229" s="172" t="s">
        <v>16</v>
      </c>
      <c r="B229" s="36" t="s">
        <v>108</v>
      </c>
      <c r="C229" s="36" t="s">
        <v>483</v>
      </c>
      <c r="D229" s="122">
        <v>533720.06</v>
      </c>
      <c r="E229" s="122">
        <v>4198354.05</v>
      </c>
      <c r="F229" s="155">
        <f t="shared" si="10"/>
        <v>-3664633.9899999998</v>
      </c>
      <c r="G229" s="158">
        <f>1962136.55+1491336.39</f>
        <v>3453472.94</v>
      </c>
    </row>
    <row r="230" spans="1:7" ht="15.75" customHeight="1">
      <c r="A230" s="172" t="s">
        <v>11</v>
      </c>
      <c r="B230" s="36" t="s">
        <v>108</v>
      </c>
      <c r="C230" s="36" t="s">
        <v>436</v>
      </c>
      <c r="D230" s="122">
        <v>6687331.03</v>
      </c>
      <c r="E230" s="122">
        <v>1728318.07</v>
      </c>
      <c r="F230" s="155">
        <f t="shared" si="10"/>
        <v>4959012.96</v>
      </c>
      <c r="G230" s="158">
        <v>1200702.12</v>
      </c>
    </row>
    <row r="231" spans="1:7" ht="15.75" customHeight="1">
      <c r="A231" s="172" t="s">
        <v>17</v>
      </c>
      <c r="B231" s="36" t="s">
        <v>108</v>
      </c>
      <c r="C231" s="36" t="s">
        <v>299</v>
      </c>
      <c r="D231" s="122">
        <v>9950236.81</v>
      </c>
      <c r="E231" s="122">
        <v>6159291.13</v>
      </c>
      <c r="F231" s="155">
        <f t="shared" si="10"/>
        <v>3790945.6800000006</v>
      </c>
      <c r="G231" s="158">
        <v>2169555.05</v>
      </c>
    </row>
    <row r="232" spans="1:7" ht="15.75" customHeight="1">
      <c r="A232" s="36"/>
      <c r="B232" s="36"/>
      <c r="C232" s="36"/>
      <c r="D232" s="120"/>
      <c r="E232" s="120"/>
      <c r="F232" s="155">
        <f t="shared" si="9"/>
        <v>0</v>
      </c>
      <c r="G232" s="173"/>
    </row>
    <row r="233" spans="1:7" s="24" customFormat="1" ht="15.75" customHeight="1">
      <c r="A233" s="59" t="s">
        <v>22</v>
      </c>
      <c r="B233" s="36"/>
      <c r="C233" s="39"/>
      <c r="D233" s="120"/>
      <c r="E233" s="120"/>
      <c r="F233" s="155">
        <f t="shared" si="9"/>
        <v>0</v>
      </c>
      <c r="G233" s="173"/>
    </row>
    <row r="234" spans="1:7" ht="15.75" customHeight="1">
      <c r="A234" s="36"/>
      <c r="B234" s="36"/>
      <c r="C234" s="36"/>
      <c r="D234" s="120"/>
      <c r="E234" s="120"/>
      <c r="F234" s="155">
        <f t="shared" si="9"/>
        <v>0</v>
      </c>
      <c r="G234" s="173"/>
    </row>
    <row r="235" spans="1:7" ht="15.75" customHeight="1">
      <c r="A235" s="172" t="s">
        <v>13</v>
      </c>
      <c r="B235" s="36" t="s">
        <v>108</v>
      </c>
      <c r="C235" s="36" t="s">
        <v>477</v>
      </c>
      <c r="D235" s="120">
        <v>565103</v>
      </c>
      <c r="E235" s="120">
        <v>11237979</v>
      </c>
      <c r="F235" s="155">
        <f t="shared" si="9"/>
        <v>-10672876</v>
      </c>
      <c r="G235" s="173">
        <v>3800799.4</v>
      </c>
    </row>
    <row r="236" spans="1:7" ht="15.75" customHeight="1">
      <c r="A236" s="172" t="s">
        <v>14</v>
      </c>
      <c r="B236" s="36" t="s">
        <v>108</v>
      </c>
      <c r="C236" s="36" t="s">
        <v>263</v>
      </c>
      <c r="D236" s="120">
        <v>974213.74</v>
      </c>
      <c r="E236" s="120">
        <v>8611114.55</v>
      </c>
      <c r="F236" s="155">
        <f t="shared" si="9"/>
        <v>-7636900.8100000005</v>
      </c>
      <c r="G236" s="173">
        <v>6127434.8</v>
      </c>
    </row>
    <row r="237" spans="1:7" ht="15.75" customHeight="1">
      <c r="A237" s="172" t="s">
        <v>15</v>
      </c>
      <c r="B237" s="36" t="s">
        <v>108</v>
      </c>
      <c r="C237" s="36" t="s">
        <v>439</v>
      </c>
      <c r="D237" s="120">
        <v>250000</v>
      </c>
      <c r="E237" s="120">
        <v>236825.73</v>
      </c>
      <c r="F237" s="155">
        <f t="shared" si="9"/>
        <v>13174.26999999999</v>
      </c>
      <c r="G237" s="173">
        <v>3024171.71</v>
      </c>
    </row>
    <row r="238" spans="1:7" ht="15.75" customHeight="1">
      <c r="A238" s="172" t="s">
        <v>16</v>
      </c>
      <c r="B238" s="36" t="s">
        <v>108</v>
      </c>
      <c r="C238" s="36" t="s">
        <v>130</v>
      </c>
      <c r="D238" s="120">
        <v>482397.65</v>
      </c>
      <c r="E238" s="120">
        <v>5100587</v>
      </c>
      <c r="F238" s="155">
        <f t="shared" si="9"/>
        <v>-4618189.35</v>
      </c>
      <c r="G238" s="173">
        <v>3746362.4</v>
      </c>
    </row>
    <row r="239" spans="1:7" ht="15.75" customHeight="1">
      <c r="A239" s="39"/>
      <c r="B239" s="36"/>
      <c r="C239" s="36"/>
      <c r="D239" s="120"/>
      <c r="E239" s="120"/>
      <c r="F239" s="155">
        <f t="shared" si="9"/>
        <v>0</v>
      </c>
      <c r="G239" s="173"/>
    </row>
    <row r="240" spans="1:7" s="24" customFormat="1" ht="15.75" customHeight="1">
      <c r="A240" s="59" t="s">
        <v>55</v>
      </c>
      <c r="B240" s="36"/>
      <c r="C240" s="39"/>
      <c r="D240" s="120"/>
      <c r="E240" s="120"/>
      <c r="F240" s="155">
        <f t="shared" si="9"/>
        <v>0</v>
      </c>
      <c r="G240" s="173"/>
    </row>
    <row r="241" spans="1:7" ht="15.75" customHeight="1">
      <c r="A241" s="36"/>
      <c r="B241" s="36"/>
      <c r="C241" s="36"/>
      <c r="D241" s="120"/>
      <c r="E241" s="120"/>
      <c r="F241" s="155">
        <f t="shared" si="9"/>
        <v>0</v>
      </c>
      <c r="G241" s="173"/>
    </row>
    <row r="242" spans="1:7" ht="15.75" customHeight="1">
      <c r="A242" s="172" t="s">
        <v>13</v>
      </c>
      <c r="B242" s="36" t="s">
        <v>108</v>
      </c>
      <c r="C242" s="36" t="s">
        <v>289</v>
      </c>
      <c r="D242" s="120">
        <v>1110129.42</v>
      </c>
      <c r="E242" s="120">
        <v>7432613.99</v>
      </c>
      <c r="F242" s="155">
        <f>D242-E242</f>
        <v>-6322484.57</v>
      </c>
      <c r="G242" s="173">
        <v>5066017.36</v>
      </c>
    </row>
    <row r="243" spans="1:7" ht="15.75" customHeight="1">
      <c r="A243" s="172" t="s">
        <v>14</v>
      </c>
      <c r="B243" s="36" t="s">
        <v>108</v>
      </c>
      <c r="C243" s="36" t="s">
        <v>201</v>
      </c>
      <c r="D243" s="120">
        <v>2544113.42</v>
      </c>
      <c r="E243" s="120">
        <v>1431904.65</v>
      </c>
      <c r="F243" s="155">
        <f>D243-E243</f>
        <v>1112208.77</v>
      </c>
      <c r="G243" s="173">
        <v>1888389.18</v>
      </c>
    </row>
    <row r="244" spans="1:7" ht="15.75" customHeight="1">
      <c r="A244" s="172" t="s">
        <v>15</v>
      </c>
      <c r="B244" s="36" t="s">
        <v>108</v>
      </c>
      <c r="C244" s="36" t="s">
        <v>430</v>
      </c>
      <c r="D244" s="120">
        <v>460000</v>
      </c>
      <c r="E244" s="120">
        <v>1151383.57</v>
      </c>
      <c r="F244" s="155">
        <f>D244-E244</f>
        <v>-691383.5700000001</v>
      </c>
      <c r="G244" s="173">
        <v>1694347.86</v>
      </c>
    </row>
    <row r="245" spans="1:7" ht="15.75" customHeight="1">
      <c r="A245" s="172" t="s">
        <v>16</v>
      </c>
      <c r="B245" s="36" t="s">
        <v>108</v>
      </c>
      <c r="C245" s="36" t="s">
        <v>294</v>
      </c>
      <c r="D245" s="120">
        <v>2092214.3</v>
      </c>
      <c r="E245" s="120">
        <v>1992418.54</v>
      </c>
      <c r="F245" s="155">
        <f>D245-E245</f>
        <v>99795.76000000001</v>
      </c>
      <c r="G245" s="173">
        <v>28211255.65</v>
      </c>
    </row>
    <row r="246" spans="1:7" ht="15.75" customHeight="1">
      <c r="A246" s="172" t="s">
        <v>11</v>
      </c>
      <c r="B246" s="36" t="s">
        <v>108</v>
      </c>
      <c r="C246" s="36" t="s">
        <v>334</v>
      </c>
      <c r="D246" s="120">
        <v>620513.67</v>
      </c>
      <c r="E246" s="120">
        <v>281405.84</v>
      </c>
      <c r="F246" s="155">
        <f>D246-E246</f>
        <v>339107.83</v>
      </c>
      <c r="G246" s="173">
        <v>383480.13</v>
      </c>
    </row>
    <row r="247" spans="1:7" ht="15.75" customHeight="1">
      <c r="A247" s="172"/>
      <c r="B247" s="36"/>
      <c r="C247" s="36"/>
      <c r="D247" s="120"/>
      <c r="E247" s="120"/>
      <c r="F247" s="155">
        <f t="shared" si="9"/>
        <v>0</v>
      </c>
      <c r="G247" s="173"/>
    </row>
    <row r="248" spans="1:7" ht="15.75" customHeight="1">
      <c r="A248" s="59" t="s">
        <v>265</v>
      </c>
      <c r="B248" s="36"/>
      <c r="C248" s="39"/>
      <c r="D248" s="120"/>
      <c r="E248" s="120"/>
      <c r="F248" s="155">
        <f t="shared" si="9"/>
        <v>0</v>
      </c>
      <c r="G248" s="173"/>
    </row>
    <row r="249" spans="1:7" ht="15.75" customHeight="1">
      <c r="A249" s="59"/>
      <c r="B249" s="59"/>
      <c r="C249" s="60"/>
      <c r="D249" s="120"/>
      <c r="E249" s="120"/>
      <c r="F249" s="155">
        <f t="shared" si="9"/>
        <v>0</v>
      </c>
      <c r="G249" s="173"/>
    </row>
    <row r="250" spans="1:7" ht="15.75" customHeight="1">
      <c r="A250" s="172" t="s">
        <v>13</v>
      </c>
      <c r="B250" s="36" t="s">
        <v>108</v>
      </c>
      <c r="C250" s="36" t="s">
        <v>264</v>
      </c>
      <c r="D250" s="120">
        <v>2650000</v>
      </c>
      <c r="E250" s="120">
        <v>912236.38</v>
      </c>
      <c r="F250" s="155">
        <f t="shared" si="9"/>
        <v>1737763.62</v>
      </c>
      <c r="G250" s="173">
        <v>9540755.94</v>
      </c>
    </row>
    <row r="251" spans="1:7" ht="15.75" customHeight="1">
      <c r="A251" s="172"/>
      <c r="B251" s="36"/>
      <c r="C251" s="36"/>
      <c r="D251" s="120"/>
      <c r="E251" s="120"/>
      <c r="F251" s="165"/>
      <c r="G251" s="173"/>
    </row>
    <row r="252" spans="1:7" ht="15.75" customHeight="1">
      <c r="A252" s="253" t="s">
        <v>10</v>
      </c>
      <c r="B252" s="253"/>
      <c r="C252" s="254"/>
      <c r="D252" s="73">
        <f>SUM(D223:D251)</f>
        <v>76401401.29</v>
      </c>
      <c r="E252" s="73">
        <f>SUM(E223:E251)</f>
        <v>92515075.43</v>
      </c>
      <c r="F252" s="164">
        <f>SUM(F223:F251)</f>
        <v>-16113674.139999997</v>
      </c>
      <c r="G252" s="217">
        <f>SUM(G223:G251)</f>
        <v>88968526.32</v>
      </c>
    </row>
    <row r="253" spans="1:7" ht="15.75" customHeight="1">
      <c r="A253" s="36"/>
      <c r="B253" s="36"/>
      <c r="C253" s="36"/>
      <c r="D253" s="36"/>
      <c r="E253" s="36"/>
      <c r="F253" s="36"/>
      <c r="G253" s="36"/>
    </row>
    <row r="254" spans="1:7" ht="15.75" customHeight="1">
      <c r="A254" s="251" t="s">
        <v>467</v>
      </c>
      <c r="B254" s="251"/>
      <c r="C254" s="251"/>
      <c r="D254" s="251"/>
      <c r="E254" s="251"/>
      <c r="F254" s="251"/>
      <c r="G254" s="251"/>
    </row>
    <row r="255" spans="1:7" ht="15.75" customHeight="1">
      <c r="A255" s="251" t="s">
        <v>114</v>
      </c>
      <c r="B255" s="251"/>
      <c r="C255" s="251"/>
      <c r="D255" s="251"/>
      <c r="E255" s="251"/>
      <c r="F255" s="251"/>
      <c r="G255" s="251"/>
    </row>
    <row r="256" spans="1:7" ht="15.75" customHeight="1">
      <c r="A256" s="36"/>
      <c r="B256" s="36"/>
      <c r="C256" s="36"/>
      <c r="D256" s="36"/>
      <c r="E256" s="36"/>
      <c r="F256" s="36"/>
      <c r="G256" s="36"/>
    </row>
    <row r="257" spans="1:7" s="24" customFormat="1" ht="15.75" customHeight="1">
      <c r="A257" s="85"/>
      <c r="B257" s="85"/>
      <c r="C257" s="85"/>
      <c r="D257" s="114" t="s">
        <v>2</v>
      </c>
      <c r="E257" s="114" t="s">
        <v>110</v>
      </c>
      <c r="F257" s="114" t="s">
        <v>3</v>
      </c>
      <c r="G257" s="115" t="s">
        <v>112</v>
      </c>
    </row>
    <row r="258" spans="1:7" s="24" customFormat="1" ht="15.75" customHeight="1">
      <c r="A258" s="59"/>
      <c r="B258" s="59"/>
      <c r="C258" s="59" t="s">
        <v>392</v>
      </c>
      <c r="D258" s="62" t="s">
        <v>7</v>
      </c>
      <c r="E258" s="62" t="s">
        <v>7</v>
      </c>
      <c r="F258" s="62" t="s">
        <v>7</v>
      </c>
      <c r="G258" s="206" t="s">
        <v>109</v>
      </c>
    </row>
    <row r="259" spans="1:7" s="24" customFormat="1" ht="15.75" customHeight="1">
      <c r="A259" s="96"/>
      <c r="B259" s="96"/>
      <c r="C259" s="96"/>
      <c r="D259" s="116" t="s">
        <v>9</v>
      </c>
      <c r="E259" s="116" t="s">
        <v>9</v>
      </c>
      <c r="F259" s="116" t="s">
        <v>9</v>
      </c>
      <c r="G259" s="117" t="s">
        <v>9</v>
      </c>
    </row>
    <row r="260" spans="1:7" ht="15.75" customHeight="1">
      <c r="A260" s="36"/>
      <c r="B260" s="36"/>
      <c r="C260" s="36"/>
      <c r="D260" s="118"/>
      <c r="E260" s="118"/>
      <c r="F260" s="118"/>
      <c r="G260" s="119"/>
    </row>
    <row r="261" spans="1:7" s="24" customFormat="1" ht="15.75" customHeight="1">
      <c r="A261" s="59" t="s">
        <v>56</v>
      </c>
      <c r="B261" s="36"/>
      <c r="C261" s="39"/>
      <c r="D261" s="122"/>
      <c r="E261" s="122"/>
      <c r="F261" s="122"/>
      <c r="G261" s="36"/>
    </row>
    <row r="262" spans="1:7" ht="15.75" customHeight="1">
      <c r="A262" s="36"/>
      <c r="B262" s="36"/>
      <c r="C262" s="39"/>
      <c r="D262" s="122"/>
      <c r="E262" s="122"/>
      <c r="F262" s="122"/>
      <c r="G262" s="36"/>
    </row>
    <row r="263" spans="1:7" ht="15.75" customHeight="1">
      <c r="A263" s="172" t="s">
        <v>13</v>
      </c>
      <c r="B263" s="36" t="s">
        <v>108</v>
      </c>
      <c r="C263" s="36" t="s">
        <v>132</v>
      </c>
      <c r="D263" s="37">
        <v>43650</v>
      </c>
      <c r="E263" s="37">
        <v>50551.71</v>
      </c>
      <c r="F263" s="155">
        <f>D263-E263</f>
        <v>-6901.709999999999</v>
      </c>
      <c r="G263" s="158">
        <v>14510.28</v>
      </c>
    </row>
    <row r="264" spans="1:7" ht="15.75" customHeight="1">
      <c r="A264" s="172"/>
      <c r="B264" s="36"/>
      <c r="C264" s="36"/>
      <c r="D264" s="37"/>
      <c r="E264" s="37"/>
      <c r="F264" s="155">
        <f aca="true" t="shared" si="11" ref="F264:F281">D264-E264</f>
        <v>0</v>
      </c>
      <c r="G264" s="158"/>
    </row>
    <row r="265" spans="1:7" s="24" customFormat="1" ht="15.75" customHeight="1">
      <c r="A265" s="59" t="s">
        <v>57</v>
      </c>
      <c r="B265" s="36"/>
      <c r="C265" s="39"/>
      <c r="D265" s="37"/>
      <c r="E265" s="37"/>
      <c r="F265" s="155">
        <f t="shared" si="11"/>
        <v>0</v>
      </c>
      <c r="G265" s="158"/>
    </row>
    <row r="266" spans="1:7" ht="15.75" customHeight="1">
      <c r="A266" s="36"/>
      <c r="B266" s="36"/>
      <c r="C266" s="36"/>
      <c r="D266" s="37"/>
      <c r="E266" s="37"/>
      <c r="F266" s="155">
        <f t="shared" si="11"/>
        <v>0</v>
      </c>
      <c r="G266" s="158"/>
    </row>
    <row r="267" spans="1:7" ht="15.75" customHeight="1">
      <c r="A267" s="172" t="s">
        <v>13</v>
      </c>
      <c r="B267" s="36" t="s">
        <v>108</v>
      </c>
      <c r="C267" s="36" t="s">
        <v>499</v>
      </c>
      <c r="D267" s="37">
        <v>115170</v>
      </c>
      <c r="E267" s="37">
        <v>40241.12</v>
      </c>
      <c r="F267" s="155">
        <f>D267-E267</f>
        <v>74928.88</v>
      </c>
      <c r="G267" s="158">
        <v>188658.18</v>
      </c>
    </row>
    <row r="268" spans="1:7" ht="15.75" customHeight="1">
      <c r="A268" s="172" t="s">
        <v>14</v>
      </c>
      <c r="B268" s="36" t="s">
        <v>108</v>
      </c>
      <c r="C268" s="36" t="s">
        <v>269</v>
      </c>
      <c r="D268" s="113">
        <v>102778.39</v>
      </c>
      <c r="E268" s="113">
        <v>82224.38</v>
      </c>
      <c r="F268" s="155">
        <f>D268-E268</f>
        <v>20554.009999999995</v>
      </c>
      <c r="G268" s="158">
        <v>94988.47</v>
      </c>
    </row>
    <row r="269" spans="1:7" ht="15.75" customHeight="1">
      <c r="A269" s="172" t="s">
        <v>15</v>
      </c>
      <c r="B269" s="36" t="s">
        <v>108</v>
      </c>
      <c r="C269" s="36" t="s">
        <v>503</v>
      </c>
      <c r="D269" s="113">
        <v>87420</v>
      </c>
      <c r="E269" s="113">
        <v>55914.99</v>
      </c>
      <c r="F269" s="155">
        <f>D269-E269</f>
        <v>31505.010000000002</v>
      </c>
      <c r="G269" s="158">
        <v>-202299.28</v>
      </c>
    </row>
    <row r="270" spans="1:7" ht="15.75" customHeight="1">
      <c r="A270" s="172" t="s">
        <v>16</v>
      </c>
      <c r="B270" s="36" t="s">
        <v>108</v>
      </c>
      <c r="C270" s="36" t="s">
        <v>501</v>
      </c>
      <c r="D270" s="113">
        <v>24500</v>
      </c>
      <c r="E270" s="113">
        <v>264424</v>
      </c>
      <c r="F270" s="155">
        <f>D270-E270</f>
        <v>-239924</v>
      </c>
      <c r="G270" s="213">
        <v>-1672575.88</v>
      </c>
    </row>
    <row r="271" spans="1:7" ht="15.75" customHeight="1">
      <c r="A271" s="36"/>
      <c r="B271" s="36"/>
      <c r="C271" s="36"/>
      <c r="D271" s="37"/>
      <c r="E271" s="37"/>
      <c r="F271" s="155">
        <f t="shared" si="11"/>
        <v>0</v>
      </c>
      <c r="G271" s="158"/>
    </row>
    <row r="272" spans="1:7" s="24" customFormat="1" ht="15.75" customHeight="1">
      <c r="A272" s="59" t="s">
        <v>22</v>
      </c>
      <c r="B272" s="36"/>
      <c r="C272" s="39"/>
      <c r="D272" s="37"/>
      <c r="E272" s="37"/>
      <c r="F272" s="155">
        <f t="shared" si="11"/>
        <v>0</v>
      </c>
      <c r="G272" s="158"/>
    </row>
    <row r="273" spans="1:7" ht="15.75" customHeight="1">
      <c r="A273" s="36"/>
      <c r="B273" s="36"/>
      <c r="C273" s="36"/>
      <c r="D273" s="37"/>
      <c r="E273" s="37"/>
      <c r="F273" s="155">
        <f t="shared" si="11"/>
        <v>0</v>
      </c>
      <c r="G273" s="158"/>
    </row>
    <row r="274" spans="1:7" ht="15.75" customHeight="1">
      <c r="A274" s="132" t="s">
        <v>13</v>
      </c>
      <c r="B274" s="36" t="s">
        <v>108</v>
      </c>
      <c r="C274" s="36" t="s">
        <v>58</v>
      </c>
      <c r="D274" s="37">
        <v>1840744.58</v>
      </c>
      <c r="E274" s="37">
        <v>1879793.39</v>
      </c>
      <c r="F274" s="155">
        <f t="shared" si="11"/>
        <v>-39048.80999999982</v>
      </c>
      <c r="G274" s="158">
        <v>-609717.99</v>
      </c>
    </row>
    <row r="275" spans="1:7" ht="15.75" customHeight="1">
      <c r="A275" s="172"/>
      <c r="B275" s="36"/>
      <c r="C275" s="36"/>
      <c r="D275" s="37"/>
      <c r="E275" s="37"/>
      <c r="F275" s="155">
        <f t="shared" si="11"/>
        <v>0</v>
      </c>
      <c r="G275" s="158"/>
    </row>
    <row r="276" spans="1:7" s="24" customFormat="1" ht="15.75" customHeight="1">
      <c r="A276" s="59" t="s">
        <v>47</v>
      </c>
      <c r="B276" s="36"/>
      <c r="C276" s="39"/>
      <c r="D276" s="37"/>
      <c r="E276" s="37"/>
      <c r="F276" s="155">
        <f t="shared" si="11"/>
        <v>0</v>
      </c>
      <c r="G276" s="158"/>
    </row>
    <row r="277" spans="1:7" ht="15.75" customHeight="1">
      <c r="A277" s="36"/>
      <c r="B277" s="36"/>
      <c r="C277" s="36"/>
      <c r="D277" s="37"/>
      <c r="E277" s="37"/>
      <c r="F277" s="155">
        <f t="shared" si="11"/>
        <v>0</v>
      </c>
      <c r="G277" s="158"/>
    </row>
    <row r="278" spans="1:7" ht="15.75" customHeight="1">
      <c r="A278" s="172" t="s">
        <v>13</v>
      </c>
      <c r="B278" s="36" t="s">
        <v>108</v>
      </c>
      <c r="C278" s="36" t="s">
        <v>101</v>
      </c>
      <c r="D278" s="113">
        <v>101881.98</v>
      </c>
      <c r="E278" s="113">
        <v>86079.45</v>
      </c>
      <c r="F278" s="155">
        <f>D278-E278</f>
        <v>15802.529999999999</v>
      </c>
      <c r="G278" s="158">
        <v>152290.58</v>
      </c>
    </row>
    <row r="279" spans="1:7" ht="15.75" customHeight="1">
      <c r="A279" s="172" t="s">
        <v>14</v>
      </c>
      <c r="B279" s="36" t="s">
        <v>108</v>
      </c>
      <c r="C279" s="36" t="s">
        <v>504</v>
      </c>
      <c r="D279" s="113">
        <v>54870</v>
      </c>
      <c r="E279" s="113">
        <v>19263.42</v>
      </c>
      <c r="F279" s="155">
        <f>D279-E279</f>
        <v>35606.58</v>
      </c>
      <c r="G279" s="158">
        <v>-78601.08</v>
      </c>
    </row>
    <row r="280" spans="1:7" ht="15.75" customHeight="1">
      <c r="A280" s="172" t="s">
        <v>15</v>
      </c>
      <c r="B280" s="36" t="s">
        <v>108</v>
      </c>
      <c r="C280" s="36" t="s">
        <v>461</v>
      </c>
      <c r="D280" s="113">
        <v>18505</v>
      </c>
      <c r="E280" s="113">
        <v>43435.24</v>
      </c>
      <c r="F280" s="155">
        <f>D280-E280</f>
        <v>-24930.239999999998</v>
      </c>
      <c r="G280" s="158">
        <v>1967103.8</v>
      </c>
    </row>
    <row r="281" spans="1:7" ht="15.75" customHeight="1">
      <c r="A281" s="172"/>
      <c r="B281" s="36"/>
      <c r="C281" s="36"/>
      <c r="D281" s="37"/>
      <c r="E281" s="37"/>
      <c r="F281" s="155">
        <f t="shared" si="11"/>
        <v>0</v>
      </c>
      <c r="G281" s="158"/>
    </row>
    <row r="282" spans="1:7" ht="15.75" customHeight="1">
      <c r="A282" s="253" t="s">
        <v>10</v>
      </c>
      <c r="B282" s="253"/>
      <c r="C282" s="254"/>
      <c r="D282" s="129">
        <f>SUM(D263:D281)</f>
        <v>2389519.95</v>
      </c>
      <c r="E282" s="129">
        <f>SUM(E263:E281)</f>
        <v>2521927.7</v>
      </c>
      <c r="F282" s="164">
        <f>SUM(F263:F281)</f>
        <v>-132407.74999999983</v>
      </c>
      <c r="G282" s="179">
        <f>SUM(G263:G281)</f>
        <v>-145642.9199999997</v>
      </c>
    </row>
    <row r="283" spans="1:7" ht="15.75" customHeight="1">
      <c r="A283" s="130"/>
      <c r="B283" s="130"/>
      <c r="C283" s="130"/>
      <c r="D283" s="131"/>
      <c r="E283" s="131"/>
      <c r="F283" s="131"/>
      <c r="G283" s="131"/>
    </row>
    <row r="284" spans="1:7" ht="15.75" customHeight="1">
      <c r="A284" s="39"/>
      <c r="B284" s="36"/>
      <c r="C284" s="36"/>
      <c r="D284" s="36"/>
      <c r="E284" s="36"/>
      <c r="F284" s="36"/>
      <c r="G284" s="36"/>
    </row>
    <row r="285" spans="1:7" ht="15.75" customHeight="1">
      <c r="A285" s="252" t="s">
        <v>203</v>
      </c>
      <c r="B285" s="252"/>
      <c r="C285" s="252"/>
      <c r="D285" s="252"/>
      <c r="E285" s="252"/>
      <c r="F285" s="252"/>
      <c r="G285" s="252"/>
    </row>
    <row r="286" spans="1:7" ht="15.75" customHeight="1">
      <c r="A286" s="36"/>
      <c r="B286" s="36"/>
      <c r="C286" s="36"/>
      <c r="D286" s="36"/>
      <c r="E286" s="36"/>
      <c r="F286" s="36"/>
      <c r="G286" s="36"/>
    </row>
    <row r="287" spans="1:7" s="24" customFormat="1" ht="15.75" customHeight="1">
      <c r="A287" s="85"/>
      <c r="B287" s="85"/>
      <c r="C287" s="85"/>
      <c r="D287" s="114" t="s">
        <v>2</v>
      </c>
      <c r="E287" s="114" t="s">
        <v>110</v>
      </c>
      <c r="F287" s="114" t="s">
        <v>3</v>
      </c>
      <c r="G287" s="115" t="s">
        <v>112</v>
      </c>
    </row>
    <row r="288" spans="1:7" s="24" customFormat="1" ht="15.75" customHeight="1">
      <c r="A288" s="59"/>
      <c r="B288" s="59"/>
      <c r="C288" s="59" t="s">
        <v>391</v>
      </c>
      <c r="D288" s="62" t="s">
        <v>7</v>
      </c>
      <c r="E288" s="62" t="s">
        <v>7</v>
      </c>
      <c r="F288" s="62" t="s">
        <v>7</v>
      </c>
      <c r="G288" s="206" t="s">
        <v>109</v>
      </c>
    </row>
    <row r="289" spans="1:7" s="24" customFormat="1" ht="15.75" customHeight="1">
      <c r="A289" s="96"/>
      <c r="B289" s="96"/>
      <c r="C289" s="96"/>
      <c r="D289" s="116" t="s">
        <v>9</v>
      </c>
      <c r="E289" s="116" t="s">
        <v>9</v>
      </c>
      <c r="F289" s="116" t="s">
        <v>9</v>
      </c>
      <c r="G289" s="117" t="s">
        <v>9</v>
      </c>
    </row>
    <row r="290" spans="1:7" ht="15.75" customHeight="1">
      <c r="A290" s="36"/>
      <c r="B290" s="36"/>
      <c r="C290" s="36"/>
      <c r="D290" s="118"/>
      <c r="E290" s="118"/>
      <c r="F290" s="118"/>
      <c r="G290" s="119"/>
    </row>
    <row r="291" spans="1:7" ht="15.75" customHeight="1">
      <c r="A291" s="132" t="s">
        <v>13</v>
      </c>
      <c r="B291" s="36" t="s">
        <v>108</v>
      </c>
      <c r="C291" s="39" t="s">
        <v>498</v>
      </c>
      <c r="D291" s="37">
        <v>845</v>
      </c>
      <c r="E291" s="36">
        <f>(502.49+3700.38+181.19+23.21+20.17+62.7)</f>
        <v>4490.139999999999</v>
      </c>
      <c r="F291" s="163">
        <f>(D291-E291)</f>
        <v>-3645.1399999999994</v>
      </c>
      <c r="G291" s="119">
        <v>746284.63</v>
      </c>
    </row>
    <row r="292" spans="1:7" ht="15.75" customHeight="1">
      <c r="A292" s="132" t="s">
        <v>14</v>
      </c>
      <c r="B292" s="36" t="s">
        <v>108</v>
      </c>
      <c r="C292" s="39" t="s">
        <v>502</v>
      </c>
      <c r="D292" s="37">
        <v>2387663.15</v>
      </c>
      <c r="E292" s="37">
        <v>1860257.63</v>
      </c>
      <c r="F292" s="163">
        <f>D292-E292</f>
        <v>527405.52</v>
      </c>
      <c r="G292" s="158">
        <v>-1136350.66</v>
      </c>
    </row>
    <row r="293" spans="1:7" ht="15.75" customHeight="1">
      <c r="A293" s="132" t="s">
        <v>15</v>
      </c>
      <c r="B293" s="36" t="s">
        <v>108</v>
      </c>
      <c r="C293" s="39" t="s">
        <v>441</v>
      </c>
      <c r="D293" s="37">
        <v>752810.92</v>
      </c>
      <c r="E293" s="37">
        <v>1005931.16</v>
      </c>
      <c r="F293" s="163">
        <f>D293-E293</f>
        <v>-253120.24</v>
      </c>
      <c r="G293" s="158">
        <v>329754.38</v>
      </c>
    </row>
    <row r="294" spans="1:7" ht="15.75" customHeight="1">
      <c r="A294" s="132" t="s">
        <v>16</v>
      </c>
      <c r="B294" s="36" t="s">
        <v>108</v>
      </c>
      <c r="C294" s="36" t="s">
        <v>461</v>
      </c>
      <c r="D294" s="37">
        <v>28576</v>
      </c>
      <c r="E294" s="37">
        <v>26337.64</v>
      </c>
      <c r="F294" s="163">
        <f>D294-E294</f>
        <v>2238.3600000000006</v>
      </c>
      <c r="G294" s="158">
        <v>1967103.8</v>
      </c>
    </row>
    <row r="295" spans="1:7" ht="15.75" customHeight="1">
      <c r="A295" s="132" t="s">
        <v>11</v>
      </c>
      <c r="B295" s="36" t="s">
        <v>108</v>
      </c>
      <c r="C295" s="36" t="s">
        <v>437</v>
      </c>
      <c r="D295" s="120">
        <v>225735</v>
      </c>
      <c r="E295" s="120">
        <v>220655</v>
      </c>
      <c r="F295" s="163">
        <f>D295-E295</f>
        <v>5080</v>
      </c>
      <c r="G295" s="173">
        <v>249190.59</v>
      </c>
    </row>
    <row r="296" spans="1:7" ht="15.75" customHeight="1">
      <c r="A296" s="132" t="s">
        <v>17</v>
      </c>
      <c r="B296" s="36" t="s">
        <v>108</v>
      </c>
      <c r="C296" s="36" t="s">
        <v>267</v>
      </c>
      <c r="D296" s="120">
        <v>97755.3</v>
      </c>
      <c r="E296" s="120">
        <v>174493.75</v>
      </c>
      <c r="F296" s="155">
        <f>D296-E296</f>
        <v>-76738.45</v>
      </c>
      <c r="G296" s="173">
        <v>224576.37</v>
      </c>
    </row>
    <row r="297" spans="1:7" ht="15.75" customHeight="1">
      <c r="A297" s="132"/>
      <c r="B297" s="36"/>
      <c r="C297" s="36"/>
      <c r="D297" s="120"/>
      <c r="E297" s="120"/>
      <c r="F297" s="167"/>
      <c r="G297" s="173"/>
    </row>
    <row r="298" spans="1:7" ht="15.75" customHeight="1">
      <c r="A298" s="253" t="s">
        <v>10</v>
      </c>
      <c r="B298" s="253"/>
      <c r="C298" s="254"/>
      <c r="D298" s="73">
        <f>SUM(D291:D297)</f>
        <v>3493385.3699999996</v>
      </c>
      <c r="E298" s="73">
        <f>SUM(E291:E297)</f>
        <v>3292165.32</v>
      </c>
      <c r="F298" s="73">
        <f>SUM(F291:F297)</f>
        <v>201220.05</v>
      </c>
      <c r="G298" s="217">
        <f>SUM(G291:G297)</f>
        <v>2380559.1100000003</v>
      </c>
    </row>
    <row r="299" spans="1:7" ht="15.75" customHeight="1">
      <c r="A299" s="39"/>
      <c r="B299" s="36"/>
      <c r="C299" s="36"/>
      <c r="D299" s="36"/>
      <c r="E299" s="36"/>
      <c r="F299" s="36"/>
      <c r="G299" s="36"/>
    </row>
    <row r="300" spans="1:7" ht="15.75" customHeight="1">
      <c r="A300" s="252" t="s">
        <v>508</v>
      </c>
      <c r="B300" s="252"/>
      <c r="C300" s="252"/>
      <c r="D300" s="252"/>
      <c r="E300" s="252"/>
      <c r="F300" s="252"/>
      <c r="G300" s="252"/>
    </row>
    <row r="301" spans="1:7" ht="15.75" customHeight="1">
      <c r="A301" s="36"/>
      <c r="B301" s="36"/>
      <c r="C301" s="36"/>
      <c r="D301" s="36"/>
      <c r="E301" s="36"/>
      <c r="F301" s="36"/>
      <c r="G301" s="36"/>
    </row>
    <row r="302" spans="1:7" ht="15.75" customHeight="1">
      <c r="A302" s="85"/>
      <c r="B302" s="85"/>
      <c r="C302" s="85"/>
      <c r="D302" s="114" t="s">
        <v>2</v>
      </c>
      <c r="E302" s="114" t="s">
        <v>110</v>
      </c>
      <c r="F302" s="114" t="s">
        <v>3</v>
      </c>
      <c r="G302" s="115" t="s">
        <v>112</v>
      </c>
    </row>
    <row r="303" spans="1:7" ht="15.75" customHeight="1">
      <c r="A303" s="59"/>
      <c r="B303" s="59"/>
      <c r="C303" s="59" t="s">
        <v>390</v>
      </c>
      <c r="D303" s="62" t="s">
        <v>7</v>
      </c>
      <c r="E303" s="62" t="s">
        <v>7</v>
      </c>
      <c r="F303" s="62" t="s">
        <v>7</v>
      </c>
      <c r="G303" s="206" t="s">
        <v>109</v>
      </c>
    </row>
    <row r="304" spans="1:7" ht="15.75" customHeight="1">
      <c r="A304" s="96"/>
      <c r="B304" s="96"/>
      <c r="C304" s="96"/>
      <c r="D304" s="116" t="s">
        <v>9</v>
      </c>
      <c r="E304" s="116" t="s">
        <v>9</v>
      </c>
      <c r="F304" s="116" t="s">
        <v>9</v>
      </c>
      <c r="G304" s="117" t="s">
        <v>9</v>
      </c>
    </row>
    <row r="305" spans="1:7" ht="15.75" customHeight="1">
      <c r="A305" s="59"/>
      <c r="B305" s="59"/>
      <c r="C305" s="59"/>
      <c r="D305" s="62"/>
      <c r="E305" s="62"/>
      <c r="F305" s="62"/>
      <c r="G305" s="206"/>
    </row>
    <row r="306" spans="1:7" ht="15.75" customHeight="1">
      <c r="A306" s="132" t="s">
        <v>13</v>
      </c>
      <c r="B306" s="36" t="s">
        <v>108</v>
      </c>
      <c r="C306" s="39" t="s">
        <v>506</v>
      </c>
      <c r="D306" s="37">
        <v>1223000</v>
      </c>
      <c r="E306" s="37">
        <v>1071838.76</v>
      </c>
      <c r="F306" s="155">
        <f>D306-E306</f>
        <v>151161.24</v>
      </c>
      <c r="G306" s="213">
        <v>138399.33</v>
      </c>
    </row>
    <row r="307" spans="1:7" ht="15.75" customHeight="1">
      <c r="A307" s="132"/>
      <c r="B307" s="36"/>
      <c r="C307" s="36"/>
      <c r="D307" s="120"/>
      <c r="E307" s="120"/>
      <c r="F307" s="167"/>
      <c r="G307" s="173"/>
    </row>
    <row r="308" spans="1:7" ht="15.75" customHeight="1">
      <c r="A308" s="253" t="s">
        <v>10</v>
      </c>
      <c r="B308" s="253"/>
      <c r="C308" s="254"/>
      <c r="D308" s="73">
        <f>SUM(D306:D307)</f>
        <v>1223000</v>
      </c>
      <c r="E308" s="73">
        <f>SUM(E306:E307)</f>
        <v>1071838.76</v>
      </c>
      <c r="F308" s="166">
        <f>SUM(F306:F307)</f>
        <v>151161.24</v>
      </c>
      <c r="G308" s="178">
        <f>SUM(G306:G307)</f>
        <v>138399.33</v>
      </c>
    </row>
    <row r="309" spans="1:7" ht="15.75" customHeight="1">
      <c r="A309" s="39"/>
      <c r="B309" s="36"/>
      <c r="C309" s="36"/>
      <c r="D309" s="36"/>
      <c r="E309" s="36"/>
      <c r="F309" s="36"/>
      <c r="G309" s="36"/>
    </row>
    <row r="310" spans="1:7" ht="15.75" customHeight="1">
      <c r="A310" s="36"/>
      <c r="B310" s="36"/>
      <c r="C310" s="36"/>
      <c r="D310" s="36"/>
      <c r="E310" s="36"/>
      <c r="F310" s="36"/>
      <c r="G310" s="36"/>
    </row>
    <row r="311" spans="1:7" ht="15.75" customHeight="1">
      <c r="A311" s="252" t="s">
        <v>537</v>
      </c>
      <c r="B311" s="252"/>
      <c r="C311" s="252"/>
      <c r="D311" s="252"/>
      <c r="E311" s="252"/>
      <c r="F311" s="252"/>
      <c r="G311" s="252"/>
    </row>
    <row r="312" spans="1:7" ht="15.75" customHeight="1">
      <c r="A312" s="36"/>
      <c r="B312" s="36"/>
      <c r="C312" s="36"/>
      <c r="D312" s="36"/>
      <c r="E312" s="36"/>
      <c r="F312" s="36"/>
      <c r="G312" s="36"/>
    </row>
    <row r="313" spans="1:7" s="24" customFormat="1" ht="15.75" customHeight="1">
      <c r="A313" s="85"/>
      <c r="B313" s="85"/>
      <c r="C313" s="85"/>
      <c r="D313" s="114" t="s">
        <v>2</v>
      </c>
      <c r="E313" s="114" t="s">
        <v>110</v>
      </c>
      <c r="F313" s="114" t="s">
        <v>3</v>
      </c>
      <c r="G313" s="115" t="s">
        <v>112</v>
      </c>
    </row>
    <row r="314" spans="1:7" s="24" customFormat="1" ht="15.75" customHeight="1">
      <c r="A314" s="59"/>
      <c r="B314" s="59"/>
      <c r="C314" s="59" t="s">
        <v>390</v>
      </c>
      <c r="D314" s="62" t="s">
        <v>7</v>
      </c>
      <c r="E314" s="62" t="s">
        <v>7</v>
      </c>
      <c r="F314" s="62" t="s">
        <v>7</v>
      </c>
      <c r="G314" s="206" t="s">
        <v>109</v>
      </c>
    </row>
    <row r="315" spans="1:7" s="24" customFormat="1" ht="15.75" customHeight="1">
      <c r="A315" s="96"/>
      <c r="B315" s="96"/>
      <c r="C315" s="96"/>
      <c r="D315" s="116" t="s">
        <v>9</v>
      </c>
      <c r="E315" s="116" t="s">
        <v>9</v>
      </c>
      <c r="F315" s="116" t="s">
        <v>9</v>
      </c>
      <c r="G315" s="117" t="s">
        <v>9</v>
      </c>
    </row>
    <row r="316" spans="1:7" ht="15.75" customHeight="1">
      <c r="A316" s="36"/>
      <c r="B316" s="36"/>
      <c r="C316" s="36"/>
      <c r="D316" s="118"/>
      <c r="E316" s="118"/>
      <c r="F316" s="118"/>
      <c r="G316" s="119"/>
    </row>
    <row r="317" spans="1:7" ht="15.75" customHeight="1">
      <c r="A317" s="132" t="s">
        <v>13</v>
      </c>
      <c r="B317" s="36" t="s">
        <v>108</v>
      </c>
      <c r="C317" s="39" t="s">
        <v>498</v>
      </c>
      <c r="D317" s="118">
        <v>8125</v>
      </c>
      <c r="E317" s="118">
        <f>(4831.63+35580.54+1742.22+223.21+193.93+802.92)</f>
        <v>43374.45</v>
      </c>
      <c r="F317" s="155">
        <f>(D317-E317)</f>
        <v>-35249.45</v>
      </c>
      <c r="G317" s="119">
        <v>746284.63</v>
      </c>
    </row>
    <row r="318" spans="1:7" ht="15.75" customHeight="1">
      <c r="A318" s="132" t="s">
        <v>14</v>
      </c>
      <c r="B318" s="36" t="s">
        <v>108</v>
      </c>
      <c r="C318" s="36" t="s">
        <v>461</v>
      </c>
      <c r="D318" s="37">
        <v>30165</v>
      </c>
      <c r="E318" s="37">
        <v>7159.19</v>
      </c>
      <c r="F318" s="155">
        <f>D318-E318</f>
        <v>23005.81</v>
      </c>
      <c r="G318" s="119">
        <v>1967103.8</v>
      </c>
    </row>
    <row r="319" spans="1:7" ht="15.75" customHeight="1">
      <c r="A319" s="132"/>
      <c r="B319" s="36"/>
      <c r="C319" s="36"/>
      <c r="D319" s="120"/>
      <c r="E319" s="120"/>
      <c r="F319" s="167"/>
      <c r="G319" s="173"/>
    </row>
    <row r="320" spans="1:7" ht="15.75" customHeight="1">
      <c r="A320" s="253" t="s">
        <v>10</v>
      </c>
      <c r="B320" s="253"/>
      <c r="C320" s="254"/>
      <c r="D320" s="73">
        <f>SUM(D317:D319)</f>
        <v>38290</v>
      </c>
      <c r="E320" s="73">
        <f>SUM(E317:E319)</f>
        <v>50533.64</v>
      </c>
      <c r="F320" s="164">
        <f>SUM(F317:F319)</f>
        <v>-12243.639999999996</v>
      </c>
      <c r="G320" s="217">
        <f>SUM(G317:G319)</f>
        <v>2713388.43</v>
      </c>
    </row>
    <row r="321" spans="1:7" ht="15.75" customHeight="1">
      <c r="A321" s="36"/>
      <c r="B321" s="36"/>
      <c r="C321" s="36"/>
      <c r="D321" s="36"/>
      <c r="E321" s="36"/>
      <c r="F321" s="36"/>
      <c r="G321" s="36"/>
    </row>
    <row r="322" spans="1:7" ht="15.75" customHeight="1">
      <c r="A322" s="36"/>
      <c r="B322" s="36"/>
      <c r="C322" s="36"/>
      <c r="D322" s="36"/>
      <c r="E322" s="36"/>
      <c r="F322" s="36"/>
      <c r="G322" s="36"/>
    </row>
    <row r="323" spans="1:7" ht="15.75" customHeight="1">
      <c r="A323" s="36"/>
      <c r="B323" s="36"/>
      <c r="C323" s="36"/>
      <c r="D323" s="36"/>
      <c r="E323" s="36"/>
      <c r="F323" s="36"/>
      <c r="G323" s="36"/>
    </row>
    <row r="324" spans="1:7" ht="15.75" customHeight="1">
      <c r="A324" s="252" t="s">
        <v>377</v>
      </c>
      <c r="B324" s="252"/>
      <c r="C324" s="252"/>
      <c r="D324" s="252"/>
      <c r="E324" s="252"/>
      <c r="F324" s="252"/>
      <c r="G324" s="252"/>
    </row>
    <row r="325" spans="1:7" ht="15.75" customHeight="1">
      <c r="A325" s="36"/>
      <c r="B325" s="36"/>
      <c r="C325" s="36"/>
      <c r="D325" s="36"/>
      <c r="E325" s="36"/>
      <c r="F325" s="36"/>
      <c r="G325" s="36"/>
    </row>
    <row r="326" spans="1:7" s="24" customFormat="1" ht="15.75" customHeight="1">
      <c r="A326" s="85"/>
      <c r="B326" s="85"/>
      <c r="C326" s="85"/>
      <c r="D326" s="114" t="s">
        <v>2</v>
      </c>
      <c r="E326" s="114" t="s">
        <v>110</v>
      </c>
      <c r="F326" s="114" t="s">
        <v>3</v>
      </c>
      <c r="G326" s="115" t="s">
        <v>112</v>
      </c>
    </row>
    <row r="327" spans="1:7" s="24" customFormat="1" ht="15.75" customHeight="1">
      <c r="A327" s="59"/>
      <c r="B327" s="59"/>
      <c r="C327" s="59" t="s">
        <v>388</v>
      </c>
      <c r="D327" s="62" t="s">
        <v>7</v>
      </c>
      <c r="E327" s="62" t="s">
        <v>7</v>
      </c>
      <c r="F327" s="62" t="s">
        <v>7</v>
      </c>
      <c r="G327" s="206" t="s">
        <v>109</v>
      </c>
    </row>
    <row r="328" spans="1:7" s="24" customFormat="1" ht="15.75" customHeight="1">
      <c r="A328" s="96"/>
      <c r="B328" s="96"/>
      <c r="C328" s="96"/>
      <c r="D328" s="116" t="s">
        <v>9</v>
      </c>
      <c r="E328" s="116" t="s">
        <v>9</v>
      </c>
      <c r="F328" s="116" t="s">
        <v>9</v>
      </c>
      <c r="G328" s="117" t="s">
        <v>9</v>
      </c>
    </row>
    <row r="329" spans="1:7" ht="15.75" customHeight="1">
      <c r="A329" s="36"/>
      <c r="B329" s="36"/>
      <c r="C329" s="36"/>
      <c r="D329" s="118"/>
      <c r="E329" s="118"/>
      <c r="F329" s="118"/>
      <c r="G329" s="119"/>
    </row>
    <row r="330" spans="1:7" ht="15.75" customHeight="1">
      <c r="A330" s="132" t="s">
        <v>13</v>
      </c>
      <c r="B330" s="36" t="s">
        <v>108</v>
      </c>
      <c r="C330" s="39" t="s">
        <v>498</v>
      </c>
      <c r="D330" s="113">
        <v>3770</v>
      </c>
      <c r="E330" s="113">
        <f>(2241.88+16509.37+808.39+103.57+89.88+279.76)</f>
        <v>20032.85</v>
      </c>
      <c r="F330" s="155">
        <f>(D330-E330)</f>
        <v>-16262.849999999999</v>
      </c>
      <c r="G330" s="215">
        <v>746284.63</v>
      </c>
    </row>
    <row r="331" spans="1:7" ht="15.75" customHeight="1">
      <c r="A331" s="132" t="s">
        <v>14</v>
      </c>
      <c r="B331" s="36" t="s">
        <v>108</v>
      </c>
      <c r="C331" s="36" t="s">
        <v>432</v>
      </c>
      <c r="D331" s="113">
        <v>141520</v>
      </c>
      <c r="E331" s="113">
        <v>1918814.64</v>
      </c>
      <c r="F331" s="155">
        <f>D331-E331</f>
        <v>-1777294.64</v>
      </c>
      <c r="G331" s="158">
        <v>976341.86</v>
      </c>
    </row>
    <row r="332" spans="1:7" ht="15.75" customHeight="1">
      <c r="A332" s="132" t="s">
        <v>15</v>
      </c>
      <c r="B332" s="36" t="s">
        <v>108</v>
      </c>
      <c r="C332" s="36" t="s">
        <v>461</v>
      </c>
      <c r="D332" s="37">
        <v>44938.6</v>
      </c>
      <c r="E332" s="37">
        <v>53205.65</v>
      </c>
      <c r="F332" s="155">
        <f>D332-E332</f>
        <v>-8267.050000000003</v>
      </c>
      <c r="G332" s="190">
        <v>1967103.8</v>
      </c>
    </row>
    <row r="333" spans="1:7" ht="15.75" customHeight="1">
      <c r="A333" s="172"/>
      <c r="B333" s="36"/>
      <c r="C333" s="36"/>
      <c r="D333" s="113"/>
      <c r="E333" s="113"/>
      <c r="F333" s="155"/>
      <c r="G333" s="158"/>
    </row>
    <row r="334" spans="1:7" ht="15.75" customHeight="1">
      <c r="A334" s="253" t="s">
        <v>10</v>
      </c>
      <c r="B334" s="253"/>
      <c r="C334" s="254"/>
      <c r="D334" s="73">
        <f>SUM(D330:D333)</f>
        <v>190228.6</v>
      </c>
      <c r="E334" s="73">
        <f>SUM(E330:E333)</f>
        <v>1992053.14</v>
      </c>
      <c r="F334" s="164">
        <f>SUM(F330:F333)</f>
        <v>-1801824.54</v>
      </c>
      <c r="G334" s="217">
        <f>SUM(G330:G333)</f>
        <v>3689730.29</v>
      </c>
    </row>
    <row r="335" spans="1:7" ht="15.75" customHeight="1">
      <c r="A335" s="141"/>
      <c r="B335" s="141"/>
      <c r="C335" s="141"/>
      <c r="D335" s="142"/>
      <c r="E335" s="142"/>
      <c r="F335" s="142"/>
      <c r="G335" s="142"/>
    </row>
    <row r="336" spans="1:7" ht="15.75" customHeight="1">
      <c r="A336" s="36"/>
      <c r="B336" s="36"/>
      <c r="C336" s="36"/>
      <c r="D336" s="36"/>
      <c r="E336" s="36"/>
      <c r="F336" s="36"/>
      <c r="G336" s="36"/>
    </row>
    <row r="337" spans="1:7" ht="15.75" customHeight="1">
      <c r="A337" s="252" t="s">
        <v>538</v>
      </c>
      <c r="B337" s="252"/>
      <c r="C337" s="252"/>
      <c r="D337" s="252"/>
      <c r="E337" s="252"/>
      <c r="F337" s="252"/>
      <c r="G337" s="252"/>
    </row>
    <row r="338" spans="1:7" ht="15.75" customHeight="1">
      <c r="A338" s="36"/>
      <c r="B338" s="36"/>
      <c r="C338" s="36"/>
      <c r="D338" s="36"/>
      <c r="E338" s="36"/>
      <c r="F338" s="36"/>
      <c r="G338" s="36"/>
    </row>
    <row r="339" spans="1:7" ht="15.75" customHeight="1">
      <c r="A339" s="85"/>
      <c r="B339" s="85"/>
      <c r="C339" s="85"/>
      <c r="D339" s="114" t="s">
        <v>2</v>
      </c>
      <c r="E339" s="114" t="s">
        <v>110</v>
      </c>
      <c r="F339" s="114" t="s">
        <v>3</v>
      </c>
      <c r="G339" s="115" t="s">
        <v>112</v>
      </c>
    </row>
    <row r="340" spans="1:7" ht="15.75" customHeight="1">
      <c r="A340" s="59"/>
      <c r="B340" s="59"/>
      <c r="C340" s="59" t="s">
        <v>389</v>
      </c>
      <c r="D340" s="62" t="s">
        <v>7</v>
      </c>
      <c r="E340" s="62" t="s">
        <v>7</v>
      </c>
      <c r="F340" s="62" t="s">
        <v>7</v>
      </c>
      <c r="G340" s="206" t="s">
        <v>109</v>
      </c>
    </row>
    <row r="341" spans="1:7" ht="15.75" customHeight="1">
      <c r="A341" s="96"/>
      <c r="B341" s="96"/>
      <c r="C341" s="96"/>
      <c r="D341" s="116" t="s">
        <v>9</v>
      </c>
      <c r="E341" s="116" t="s">
        <v>9</v>
      </c>
      <c r="F341" s="116" t="s">
        <v>9</v>
      </c>
      <c r="G341" s="117" t="s">
        <v>9</v>
      </c>
    </row>
    <row r="342" spans="1:7" ht="15.75" customHeight="1">
      <c r="A342" s="36"/>
      <c r="B342" s="36"/>
      <c r="C342" s="36"/>
      <c r="D342" s="118"/>
      <c r="E342" s="118"/>
      <c r="F342" s="118"/>
      <c r="G342" s="119"/>
    </row>
    <row r="343" spans="1:7" ht="15.75" customHeight="1">
      <c r="A343" s="132" t="s">
        <v>13</v>
      </c>
      <c r="B343" s="36" t="s">
        <v>108</v>
      </c>
      <c r="C343" s="36" t="s">
        <v>461</v>
      </c>
      <c r="D343" s="37">
        <v>4000</v>
      </c>
      <c r="E343" s="37">
        <v>6785</v>
      </c>
      <c r="F343" s="155">
        <f>D343-E343</f>
        <v>-2785</v>
      </c>
      <c r="G343" s="213">
        <v>1967103.8</v>
      </c>
    </row>
    <row r="344" spans="1:7" ht="15.75" customHeight="1">
      <c r="A344" s="132"/>
      <c r="B344" s="36"/>
      <c r="C344" s="36"/>
      <c r="D344" s="120"/>
      <c r="E344" s="120"/>
      <c r="F344" s="167"/>
      <c r="G344" s="173"/>
    </row>
    <row r="345" spans="1:7" ht="15.75" customHeight="1">
      <c r="A345" s="253" t="s">
        <v>10</v>
      </c>
      <c r="B345" s="253"/>
      <c r="C345" s="254"/>
      <c r="D345" s="73">
        <f>SUM(D343:D344)</f>
        <v>4000</v>
      </c>
      <c r="E345" s="73">
        <f>SUM(E343:E344)</f>
        <v>6785</v>
      </c>
      <c r="F345" s="166">
        <f>SUM(F343:F344)</f>
        <v>-2785</v>
      </c>
      <c r="G345" s="178">
        <f>SUM(G343:G344)</f>
        <v>1967103.8</v>
      </c>
    </row>
    <row r="346" spans="1:7" ht="15.75" customHeight="1">
      <c r="A346" s="141"/>
      <c r="B346" s="141"/>
      <c r="C346" s="141"/>
      <c r="D346" s="142"/>
      <c r="E346" s="142"/>
      <c r="F346" s="142"/>
      <c r="G346" s="142"/>
    </row>
    <row r="347" spans="1:7" ht="15.75" customHeight="1">
      <c r="A347" s="36"/>
      <c r="B347" s="36"/>
      <c r="C347" s="36"/>
      <c r="D347" s="36"/>
      <c r="E347" s="36"/>
      <c r="F347" s="36"/>
      <c r="G347" s="36"/>
    </row>
    <row r="348" spans="1:7" ht="15.75" customHeight="1">
      <c r="A348" s="59" t="s">
        <v>386</v>
      </c>
      <c r="B348" s="36"/>
      <c r="C348" s="36"/>
      <c r="D348" s="36"/>
      <c r="E348" s="36"/>
      <c r="F348" s="36"/>
      <c r="G348" s="36"/>
    </row>
    <row r="349" spans="1:7" ht="15.75" customHeight="1">
      <c r="A349" s="36" t="s">
        <v>137</v>
      </c>
      <c r="B349" s="36"/>
      <c r="C349" s="36"/>
      <c r="D349" s="36"/>
      <c r="E349" s="36"/>
      <c r="F349" s="36"/>
      <c r="G349" s="36"/>
    </row>
    <row r="350" spans="1:7" ht="15.75" customHeight="1">
      <c r="A350" s="36"/>
      <c r="B350" s="36"/>
      <c r="C350" s="36"/>
      <c r="D350" s="36"/>
      <c r="E350" s="36"/>
      <c r="F350" s="36"/>
      <c r="G350" s="36"/>
    </row>
  </sheetData>
  <sheetProtection/>
  <mergeCells count="22">
    <mergeCell ref="A345:C345"/>
    <mergeCell ref="A298:C298"/>
    <mergeCell ref="A285:G285"/>
    <mergeCell ref="A324:G324"/>
    <mergeCell ref="A334:C334"/>
    <mergeCell ref="A320:C320"/>
    <mergeCell ref="A252:C252"/>
    <mergeCell ref="A58:G58"/>
    <mergeCell ref="A121:G121"/>
    <mergeCell ref="A255:G255"/>
    <mergeCell ref="A179:G179"/>
    <mergeCell ref="A308:C308"/>
    <mergeCell ref="A254:G254"/>
    <mergeCell ref="A337:G337"/>
    <mergeCell ref="A311:G311"/>
    <mergeCell ref="A1:G1"/>
    <mergeCell ref="A2:G2"/>
    <mergeCell ref="A216:G216"/>
    <mergeCell ref="A214:C214"/>
    <mergeCell ref="A282:C282"/>
    <mergeCell ref="A300:G300"/>
    <mergeCell ref="A217:G217"/>
  </mergeCells>
  <printOptions horizontalCentered="1"/>
  <pageMargins left="0.5905511811023623" right="0.5905511811023623" top="0.7874015748031497" bottom="0.3937007874015748" header="0.2362204724409449" footer="0.11811023622047245"/>
  <pageSetup firstPageNumber="134" useFirstPageNumber="1" horizontalDpi="600" verticalDpi="600" orientation="portrait" paperSize="9" scale="59" r:id="rId1"/>
  <headerFooter alignWithMargins="0">
    <oddFooter xml:space="preserve">&amp;C&amp;8&amp;P&amp;10 </oddFooter>
  </headerFooter>
  <rowBreaks count="6" manualBreakCount="6">
    <brk id="56" min="1" max="6" man="1"/>
    <brk id="120" min="1" max="6" man="1"/>
    <brk id="178" min="1" max="6" man="1"/>
    <brk id="215" max="255" man="1"/>
    <brk id="253" max="255" man="1"/>
    <brk id="31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showZeros="0" view="pageBreakPreview" zoomScaleSheetLayoutView="100" zoomScalePageLayoutView="0" workbookViewId="0" topLeftCell="A1">
      <selection activeCell="F29" sqref="F29"/>
    </sheetView>
  </sheetViews>
  <sheetFormatPr defaultColWidth="11.57421875" defaultRowHeight="12.75"/>
  <cols>
    <col min="1" max="1" width="19.00390625" style="0" customWidth="1"/>
    <col min="2" max="2" width="16.00390625" style="0" customWidth="1"/>
    <col min="3" max="3" width="14.421875" style="0" customWidth="1"/>
    <col min="4" max="5" width="15.7109375" style="0" customWidth="1"/>
  </cols>
  <sheetData>
    <row r="1" spans="1:5" ht="12.75">
      <c r="A1" s="256" t="s">
        <v>468</v>
      </c>
      <c r="B1" s="256"/>
      <c r="C1" s="256"/>
      <c r="D1" s="256"/>
      <c r="E1" s="256"/>
    </row>
    <row r="2" ht="15">
      <c r="A2" s="1"/>
    </row>
    <row r="3" spans="1:5" s="17" customFormat="1" ht="19.5" customHeight="1">
      <c r="A3" s="258" t="s">
        <v>59</v>
      </c>
      <c r="B3" s="265" t="s">
        <v>60</v>
      </c>
      <c r="C3" s="82" t="s">
        <v>61</v>
      </c>
      <c r="D3" s="261" t="s">
        <v>62</v>
      </c>
      <c r="E3" s="262"/>
    </row>
    <row r="4" spans="1:5" s="17" customFormat="1" ht="12" customHeight="1">
      <c r="A4" s="259"/>
      <c r="B4" s="266"/>
      <c r="C4" s="83" t="s">
        <v>63</v>
      </c>
      <c r="D4" s="263"/>
      <c r="E4" s="264"/>
    </row>
    <row r="5" spans="1:5" s="17" customFormat="1" ht="15" customHeight="1">
      <c r="A5" s="260"/>
      <c r="B5" s="135" t="s">
        <v>64</v>
      </c>
      <c r="C5" s="84" t="s">
        <v>65</v>
      </c>
      <c r="D5" s="84" t="s">
        <v>66</v>
      </c>
      <c r="E5" s="136" t="s">
        <v>67</v>
      </c>
    </row>
    <row r="6" spans="1:5" ht="15" customHeight="1">
      <c r="A6" s="67" t="s">
        <v>396</v>
      </c>
      <c r="B6" s="134">
        <f>'Cap4- 5'!D208</f>
        <v>682002.6700000002</v>
      </c>
      <c r="C6" s="134">
        <f>'Cap4- 5'!E208</f>
        <v>27711239.630000006</v>
      </c>
      <c r="D6" s="134">
        <f>'Cap4- 5'!F208</f>
        <v>6562616.489999999</v>
      </c>
      <c r="E6" s="152">
        <f>'Cap4- 5'!G208</f>
        <v>614807.4</v>
      </c>
    </row>
    <row r="7" spans="1:5" ht="12.75">
      <c r="A7" s="5" t="s">
        <v>206</v>
      </c>
      <c r="B7" s="137">
        <f>'Cap4- 5'!D245</f>
        <v>11482.91</v>
      </c>
      <c r="C7" s="137">
        <f>'Cap4- 5'!E245</f>
        <v>1603973.3900000001</v>
      </c>
      <c r="D7" s="137">
        <f>'Cap4- 5'!F245</f>
        <v>715289.6100000001</v>
      </c>
      <c r="E7" s="153">
        <f>'Cap4- 5'!G245</f>
        <v>1011409.9</v>
      </c>
    </row>
    <row r="8" spans="1:5" ht="12.75">
      <c r="A8" s="5" t="s">
        <v>118</v>
      </c>
      <c r="B8" s="137">
        <f>'Cap4- 5'!D275</f>
        <v>2467.2</v>
      </c>
      <c r="C8" s="137">
        <f>'Cap4- 5'!E275</f>
        <v>153492.4</v>
      </c>
      <c r="D8" s="137">
        <f>'Cap4- 5'!F275</f>
        <v>69939.20000000001</v>
      </c>
      <c r="E8" s="153">
        <f>'Cap4- 5'!G275</f>
        <v>6895</v>
      </c>
    </row>
    <row r="9" spans="1:5" ht="12.75">
      <c r="A9" s="5" t="s">
        <v>187</v>
      </c>
      <c r="B9" s="137">
        <f>'Cap4- 5'!D291</f>
        <v>4017.1000000000004</v>
      </c>
      <c r="C9" s="137">
        <f>'Cap4- 5'!E291</f>
        <v>39868.53</v>
      </c>
      <c r="D9" s="137">
        <f>'Cap4- 5'!F291</f>
        <v>187037.9</v>
      </c>
      <c r="E9" s="153">
        <f>'Cap4- 5'!G291</f>
        <v>36659.5</v>
      </c>
    </row>
    <row r="10" spans="1:5" ht="12.75">
      <c r="A10" s="140" t="s">
        <v>535</v>
      </c>
      <c r="B10" s="137">
        <f>'Cap4- 5'!D301</f>
        <v>179.1</v>
      </c>
      <c r="C10" s="137">
        <f>'Cap4- 5'!E301</f>
        <v>5798</v>
      </c>
      <c r="D10" s="137">
        <f>'Cap4- 5'!F301</f>
        <v>3446</v>
      </c>
      <c r="E10" s="153">
        <f>'Cap4- 5'!G301</f>
        <v>0</v>
      </c>
    </row>
    <row r="11" spans="1:5" ht="12.75">
      <c r="A11" s="140" t="s">
        <v>536</v>
      </c>
      <c r="B11" s="137">
        <f>'Cap4- 5'!D312</f>
        <v>14.4</v>
      </c>
      <c r="C11" s="137">
        <f>'Cap4- 5'!E312</f>
        <v>2238.5</v>
      </c>
      <c r="D11" s="137">
        <f>'Cap4- 5'!F312</f>
        <v>0</v>
      </c>
      <c r="E11" s="153">
        <f>'Cap4- 5'!G312</f>
        <v>692</v>
      </c>
    </row>
    <row r="12" spans="1:5" ht="12.75">
      <c r="A12" s="5" t="s">
        <v>208</v>
      </c>
      <c r="B12" s="137">
        <f>'Cap4- 5'!D326</f>
        <v>36.3</v>
      </c>
      <c r="C12" s="137">
        <f>'Cap4- 5'!E326</f>
        <v>7479.91</v>
      </c>
      <c r="D12" s="137">
        <f>'Cap4- 5'!F326</f>
        <v>1146.4</v>
      </c>
      <c r="E12" s="153">
        <f>'Cap4- 5'!G326</f>
        <v>2538</v>
      </c>
    </row>
    <row r="13" spans="1:5" ht="12.75">
      <c r="A13" s="140" t="s">
        <v>459</v>
      </c>
      <c r="B13" s="137">
        <f>'Cap4- 5'!D337</f>
        <v>1.8</v>
      </c>
      <c r="C13" s="137">
        <f>'Cap4- 5'!E337</f>
        <v>396</v>
      </c>
      <c r="D13" s="137">
        <f>'Cap4- 5'!F337</f>
        <v>0</v>
      </c>
      <c r="E13" s="153">
        <f>'Cap4- 5'!G337</f>
        <v>324</v>
      </c>
    </row>
    <row r="14" spans="1:5" ht="12.75">
      <c r="A14" s="3"/>
      <c r="B14" s="138"/>
      <c r="C14" s="139">
        <f>'Cap4- 5'!E327</f>
        <v>0</v>
      </c>
      <c r="D14" s="139">
        <f>'Cap4- 5'!F327</f>
        <v>0</v>
      </c>
      <c r="E14" s="154">
        <f>'Cap4- 5'!G327</f>
        <v>0</v>
      </c>
    </row>
    <row r="15" spans="1:5" ht="12.75">
      <c r="A15" s="81" t="s">
        <v>10</v>
      </c>
      <c r="B15" s="143">
        <f>SUM(B6:B14)</f>
        <v>700201.4800000002</v>
      </c>
      <c r="C15" s="143">
        <f>SUM(C6:C14)</f>
        <v>29524486.360000007</v>
      </c>
      <c r="D15" s="143">
        <f>SUM(D6:D14)</f>
        <v>7539475.600000001</v>
      </c>
      <c r="E15" s="180">
        <f>SUM(E6:E14)</f>
        <v>1673325.8</v>
      </c>
    </row>
    <row r="16" ht="12.75">
      <c r="B16" t="s">
        <v>68</v>
      </c>
    </row>
    <row r="17" s="3" customFormat="1" ht="12.75">
      <c r="A17" s="13" t="s">
        <v>462</v>
      </c>
    </row>
    <row r="18" s="3" customFormat="1" ht="12.75">
      <c r="A18" s="3" t="s">
        <v>463</v>
      </c>
    </row>
    <row r="22" spans="1:5" ht="12.75">
      <c r="A22" s="255"/>
      <c r="B22" s="255"/>
      <c r="C22" s="255"/>
      <c r="D22" s="255"/>
      <c r="E22" s="255"/>
    </row>
    <row r="23" spans="1:5" s="2" customFormat="1" ht="12.75">
      <c r="A23" s="14"/>
      <c r="B23" s="14"/>
      <c r="C23" s="14"/>
      <c r="D23" s="14"/>
      <c r="E23" s="14"/>
    </row>
    <row r="24" spans="1:5" s="2" customFormat="1" ht="12.75">
      <c r="A24" s="257"/>
      <c r="B24" s="257"/>
      <c r="C24" s="10"/>
      <c r="D24" s="10"/>
      <c r="E24" s="10"/>
    </row>
    <row r="25" spans="1:5" s="2" customFormat="1" ht="12.75">
      <c r="A25" s="257"/>
      <c r="B25" s="257"/>
      <c r="C25" s="10"/>
      <c r="D25" s="10"/>
      <c r="E25" s="10"/>
    </row>
    <row r="26" spans="1:5" s="2" customFormat="1" ht="18.75" customHeight="1">
      <c r="A26" s="16"/>
      <c r="B26" s="10"/>
      <c r="C26" s="10"/>
      <c r="D26" s="10"/>
      <c r="E26" s="10"/>
    </row>
    <row r="27" spans="1:5" s="2" customFormat="1" ht="13.5" customHeight="1">
      <c r="A27" s="14"/>
      <c r="B27" s="11"/>
      <c r="C27" s="10"/>
      <c r="D27" s="10"/>
      <c r="E27" s="10"/>
    </row>
    <row r="28" spans="1:5" s="2" customFormat="1" ht="13.5" customHeight="1">
      <c r="A28" s="14"/>
      <c r="B28" s="11"/>
      <c r="C28" s="10"/>
      <c r="D28" s="10"/>
      <c r="E28" s="10"/>
    </row>
    <row r="29" spans="1:5" s="2" customFormat="1" ht="13.5" customHeight="1">
      <c r="A29" s="14"/>
      <c r="B29" s="11"/>
      <c r="C29" s="10"/>
      <c r="D29" s="10"/>
      <c r="E29" s="10"/>
    </row>
    <row r="30" spans="1:5" s="2" customFormat="1" ht="13.5" customHeight="1">
      <c r="A30" s="14"/>
      <c r="B30" s="11"/>
      <c r="C30" s="10"/>
      <c r="D30" s="10"/>
      <c r="E30" s="10"/>
    </row>
    <row r="31" spans="1:5" s="2" customFormat="1" ht="13.5" customHeight="1">
      <c r="A31" s="14"/>
      <c r="B31" s="10"/>
      <c r="C31" s="11"/>
      <c r="D31" s="11"/>
      <c r="E31" s="11"/>
    </row>
    <row r="32" spans="1:5" s="2" customFormat="1" ht="25.5" customHeight="1">
      <c r="A32" s="15"/>
      <c r="B32" s="15"/>
      <c r="C32" s="15"/>
      <c r="D32" s="15"/>
      <c r="E32" s="15"/>
    </row>
    <row r="33" spans="1:5" ht="12.75">
      <c r="A33" s="9"/>
      <c r="B33" s="9"/>
      <c r="C33" s="9"/>
      <c r="D33" s="9"/>
      <c r="E33" s="9"/>
    </row>
    <row r="34" spans="1:5" ht="12.75">
      <c r="A34" s="12"/>
      <c r="B34" s="12"/>
      <c r="C34" s="12"/>
      <c r="D34" s="12"/>
      <c r="E34" s="12"/>
    </row>
    <row r="35" spans="1:5" ht="12.75">
      <c r="A35" s="3"/>
      <c r="B35" s="3"/>
      <c r="C35" s="3"/>
      <c r="D35" s="3"/>
      <c r="E35" s="3"/>
    </row>
  </sheetData>
  <sheetProtection/>
  <mergeCells count="7">
    <mergeCell ref="A22:E22"/>
    <mergeCell ref="A1:E1"/>
    <mergeCell ref="A24:A25"/>
    <mergeCell ref="B24:B25"/>
    <mergeCell ref="A3:A5"/>
    <mergeCell ref="D3:E4"/>
    <mergeCell ref="B3:B4"/>
  </mergeCells>
  <printOptions horizontalCentered="1"/>
  <pageMargins left="0.5905511811023623" right="0.5905511811023623" top="0.5905511811023623" bottom="0.5905511811023623" header="0.2362204724409449" footer="0.11811023622047245"/>
  <pageSetup firstPageNumber="141" useFirstPageNumber="1" horizontalDpi="1200" verticalDpi="1200" orientation="portrait" paperSize="9" r:id="rId1"/>
  <headerFooter alignWithMargins="0">
    <oddFooter xml:space="preserve">&amp;C&amp;7&amp;P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41"/>
  <sheetViews>
    <sheetView showZeros="0" tabSelected="1" view="pageBreakPreview" zoomScale="85" zoomScaleNormal="70" zoomScaleSheetLayoutView="85" zoomScalePageLayoutView="0" workbookViewId="0" topLeftCell="A1">
      <selection activeCell="C36" sqref="C36"/>
    </sheetView>
  </sheetViews>
  <sheetFormatPr defaultColWidth="11.57421875" defaultRowHeight="12.75"/>
  <cols>
    <col min="1" max="1" width="4.00390625" style="22" customWidth="1"/>
    <col min="2" max="2" width="1.8515625" style="22" customWidth="1"/>
    <col min="3" max="3" width="71.00390625" style="21" bestFit="1" customWidth="1"/>
    <col min="4" max="4" width="12.8515625" style="21" customWidth="1"/>
    <col min="5" max="5" width="20.28125" style="21" customWidth="1"/>
    <col min="6" max="6" width="18.00390625" style="21" customWidth="1"/>
    <col min="7" max="7" width="13.8515625" style="21" customWidth="1"/>
    <col min="8" max="8" width="33.7109375" style="21" bestFit="1" customWidth="1"/>
    <col min="9" max="9" width="11.57421875" style="21" customWidth="1"/>
    <col min="10" max="10" width="13.57421875" style="21" bestFit="1" customWidth="1"/>
    <col min="11" max="16384" width="11.57421875" style="21" customWidth="1"/>
  </cols>
  <sheetData>
    <row r="1" spans="1:8" ht="15" customHeight="1">
      <c r="A1" s="269" t="s">
        <v>469</v>
      </c>
      <c r="B1" s="269"/>
      <c r="C1" s="269"/>
      <c r="D1" s="269"/>
      <c r="E1" s="269"/>
      <c r="F1" s="269"/>
      <c r="G1" s="269"/>
      <c r="H1" s="269"/>
    </row>
    <row r="2" spans="1:8" ht="14.25" customHeight="1">
      <c r="A2" s="269" t="s">
        <v>395</v>
      </c>
      <c r="B2" s="269"/>
      <c r="C2" s="269"/>
      <c r="D2" s="269"/>
      <c r="E2" s="269"/>
      <c r="F2" s="269"/>
      <c r="G2" s="269"/>
      <c r="H2" s="269"/>
    </row>
    <row r="3" ht="14.25" customHeight="1"/>
    <row r="4" spans="1:8" s="23" customFormat="1" ht="31.5">
      <c r="A4" s="85"/>
      <c r="B4" s="85"/>
      <c r="C4" s="86"/>
      <c r="D4" s="87" t="s">
        <v>69</v>
      </c>
      <c r="E4" s="186" t="s">
        <v>471</v>
      </c>
      <c r="F4" s="89" t="s">
        <v>70</v>
      </c>
      <c r="G4" s="90"/>
      <c r="H4" s="91"/>
    </row>
    <row r="5" spans="1:8" s="23" customFormat="1" ht="15.75">
      <c r="A5" s="24"/>
      <c r="B5" s="24"/>
      <c r="C5" s="23" t="s">
        <v>390</v>
      </c>
      <c r="D5" s="25" t="s">
        <v>71</v>
      </c>
      <c r="E5" s="187" t="s">
        <v>63</v>
      </c>
      <c r="F5" s="93" t="s">
        <v>72</v>
      </c>
      <c r="G5" s="94"/>
      <c r="H5" s="95" t="s">
        <v>73</v>
      </c>
    </row>
    <row r="6" spans="1:8" s="23" customFormat="1" ht="15.75">
      <c r="A6" s="96"/>
      <c r="B6" s="96"/>
      <c r="C6" s="97"/>
      <c r="D6" s="98" t="s">
        <v>64</v>
      </c>
      <c r="E6" s="188" t="s">
        <v>65</v>
      </c>
      <c r="F6" s="100" t="s">
        <v>74</v>
      </c>
      <c r="G6" s="101" t="s">
        <v>75</v>
      </c>
      <c r="H6" s="102"/>
    </row>
    <row r="7" spans="1:8" s="23" customFormat="1" ht="15.75">
      <c r="A7" s="59"/>
      <c r="B7" s="59"/>
      <c r="C7" s="60"/>
      <c r="D7" s="25"/>
      <c r="E7" s="20"/>
      <c r="F7" s="25"/>
      <c r="G7" s="20"/>
      <c r="H7" s="32"/>
    </row>
    <row r="8" spans="1:8" s="23" customFormat="1" ht="15.75">
      <c r="A8" s="24" t="s">
        <v>183</v>
      </c>
      <c r="B8" s="24"/>
      <c r="D8" s="25"/>
      <c r="E8" s="20"/>
      <c r="F8" s="25"/>
      <c r="G8" s="20"/>
      <c r="H8" s="32"/>
    </row>
    <row r="9" spans="1:8" s="23" customFormat="1" ht="15.75">
      <c r="A9" s="59"/>
      <c r="B9" s="59"/>
      <c r="C9" s="36"/>
      <c r="D9" s="25"/>
      <c r="E9" s="20"/>
      <c r="F9" s="25"/>
      <c r="G9" s="20"/>
      <c r="H9" s="32"/>
    </row>
    <row r="10" spans="1:10" s="23" customFormat="1" ht="15.75">
      <c r="A10" s="28" t="s">
        <v>13</v>
      </c>
      <c r="B10" s="22" t="s">
        <v>108</v>
      </c>
      <c r="C10" s="36" t="s">
        <v>492</v>
      </c>
      <c r="D10" s="29">
        <v>145.5</v>
      </c>
      <c r="E10" s="133">
        <v>7275</v>
      </c>
      <c r="F10" s="30">
        <v>6664</v>
      </c>
      <c r="G10" s="20"/>
      <c r="H10" s="27" t="s">
        <v>493</v>
      </c>
      <c r="J10" s="205"/>
    </row>
    <row r="11" spans="1:10" s="23" customFormat="1" ht="15.75">
      <c r="A11" s="28" t="s">
        <v>14</v>
      </c>
      <c r="B11" s="22" t="s">
        <v>108</v>
      </c>
      <c r="C11" s="36" t="s">
        <v>494</v>
      </c>
      <c r="D11" s="240">
        <v>1379.5</v>
      </c>
      <c r="E11" s="133">
        <v>137922</v>
      </c>
      <c r="F11" s="30">
        <v>3600</v>
      </c>
      <c r="G11" s="30">
        <v>1228</v>
      </c>
      <c r="H11" s="27" t="s">
        <v>495</v>
      </c>
      <c r="J11" s="205"/>
    </row>
    <row r="12" spans="1:10" s="23" customFormat="1" ht="15.75">
      <c r="A12" s="28" t="s">
        <v>15</v>
      </c>
      <c r="B12" s="22" t="s">
        <v>108</v>
      </c>
      <c r="C12" s="36" t="s">
        <v>490</v>
      </c>
      <c r="D12" s="29">
        <v>675.7</v>
      </c>
      <c r="E12" s="133">
        <v>117474</v>
      </c>
      <c r="F12" s="30">
        <v>67570</v>
      </c>
      <c r="G12" s="20"/>
      <c r="H12" s="27" t="s">
        <v>491</v>
      </c>
      <c r="J12" s="205"/>
    </row>
    <row r="13" spans="1:10" s="23" customFormat="1" ht="15.75">
      <c r="A13" s="59"/>
      <c r="B13" s="59"/>
      <c r="C13" s="60"/>
      <c r="D13" s="64"/>
      <c r="E13" s="63"/>
      <c r="F13" s="64"/>
      <c r="G13" s="63"/>
      <c r="H13" s="32"/>
      <c r="J13" s="205"/>
    </row>
    <row r="14" spans="1:10" s="23" customFormat="1" ht="15.75">
      <c r="A14" s="23" t="s">
        <v>12</v>
      </c>
      <c r="B14" s="24"/>
      <c r="D14" s="64"/>
      <c r="E14" s="54"/>
      <c r="F14" s="53"/>
      <c r="G14" s="54"/>
      <c r="H14" s="32"/>
      <c r="J14" s="205"/>
    </row>
    <row r="15" spans="4:10" ht="15.75">
      <c r="D15" s="61"/>
      <c r="E15" s="51"/>
      <c r="F15" s="50"/>
      <c r="G15" s="51"/>
      <c r="H15" s="27"/>
      <c r="J15" s="205"/>
    </row>
    <row r="16" spans="1:10" ht="15.75">
      <c r="A16" s="28" t="s">
        <v>13</v>
      </c>
      <c r="B16" s="22" t="s">
        <v>108</v>
      </c>
      <c r="C16" s="22" t="s">
        <v>342</v>
      </c>
      <c r="D16" s="29">
        <v>42</v>
      </c>
      <c r="E16" s="133">
        <v>2846</v>
      </c>
      <c r="F16" s="30">
        <v>2730</v>
      </c>
      <c r="G16" s="20"/>
      <c r="H16" s="27" t="s">
        <v>343</v>
      </c>
      <c r="J16" s="205"/>
    </row>
    <row r="17" spans="1:10" ht="15.75">
      <c r="A17" s="28" t="s">
        <v>14</v>
      </c>
      <c r="B17" s="22" t="s">
        <v>108</v>
      </c>
      <c r="C17" s="22" t="s">
        <v>509</v>
      </c>
      <c r="D17" s="30">
        <v>104</v>
      </c>
      <c r="E17" s="51">
        <v>4497</v>
      </c>
      <c r="F17" s="50">
        <v>4126</v>
      </c>
      <c r="G17" s="57"/>
      <c r="H17" s="27" t="s">
        <v>433</v>
      </c>
      <c r="J17" s="205"/>
    </row>
    <row r="18" spans="1:10" ht="15.75">
      <c r="A18" s="28" t="s">
        <v>15</v>
      </c>
      <c r="B18" s="22" t="s">
        <v>108</v>
      </c>
      <c r="C18" s="21" t="s">
        <v>321</v>
      </c>
      <c r="D18" s="240">
        <v>3183.4</v>
      </c>
      <c r="E18" s="51">
        <v>170345</v>
      </c>
      <c r="F18" s="50">
        <v>209710</v>
      </c>
      <c r="G18" s="51"/>
      <c r="H18" s="27" t="s">
        <v>322</v>
      </c>
      <c r="J18" s="205"/>
    </row>
    <row r="19" spans="1:10" s="184" customFormat="1" ht="15.75">
      <c r="A19" s="28" t="s">
        <v>16</v>
      </c>
      <c r="B19" s="22" t="s">
        <v>108</v>
      </c>
      <c r="C19" s="184" t="s">
        <v>496</v>
      </c>
      <c r="D19" s="193">
        <v>5.7</v>
      </c>
      <c r="E19" s="194">
        <v>450</v>
      </c>
      <c r="F19" s="195">
        <v>400</v>
      </c>
      <c r="G19" s="194"/>
      <c r="H19" s="185" t="s">
        <v>497</v>
      </c>
      <c r="J19" s="205"/>
    </row>
    <row r="20" spans="1:10" ht="15.75">
      <c r="A20" s="28" t="s">
        <v>11</v>
      </c>
      <c r="B20" s="22" t="s">
        <v>108</v>
      </c>
      <c r="C20" s="21" t="s">
        <v>224</v>
      </c>
      <c r="D20" s="29">
        <v>147.63</v>
      </c>
      <c r="E20" s="49">
        <v>26574.64</v>
      </c>
      <c r="F20" s="48">
        <v>10290</v>
      </c>
      <c r="G20" s="65"/>
      <c r="H20" s="27" t="s">
        <v>225</v>
      </c>
      <c r="J20" s="205"/>
    </row>
    <row r="21" spans="4:10" ht="15.75">
      <c r="D21" s="61"/>
      <c r="E21" s="51"/>
      <c r="F21" s="50"/>
      <c r="G21" s="51"/>
      <c r="H21" s="27"/>
      <c r="J21" s="205"/>
    </row>
    <row r="22" spans="1:10" s="23" customFormat="1" ht="15.75">
      <c r="A22" s="23" t="s">
        <v>57</v>
      </c>
      <c r="B22" s="24"/>
      <c r="D22" s="64"/>
      <c r="E22" s="54"/>
      <c r="F22" s="53"/>
      <c r="G22" s="54"/>
      <c r="H22" s="32"/>
      <c r="J22" s="205"/>
    </row>
    <row r="23" spans="1:10" ht="15.75">
      <c r="A23" s="21"/>
      <c r="D23" s="61"/>
      <c r="E23" s="51"/>
      <c r="F23" s="50"/>
      <c r="G23" s="51"/>
      <c r="H23" s="27"/>
      <c r="J23" s="205"/>
    </row>
    <row r="24" spans="1:10" s="184" customFormat="1" ht="15.75">
      <c r="A24" s="28" t="s">
        <v>13</v>
      </c>
      <c r="B24" s="72" t="s">
        <v>108</v>
      </c>
      <c r="C24" s="72" t="s">
        <v>209</v>
      </c>
      <c r="D24" s="193">
        <v>874.4</v>
      </c>
      <c r="E24" s="194">
        <v>77478.8</v>
      </c>
      <c r="F24" s="195">
        <v>60056.5</v>
      </c>
      <c r="G24" s="194"/>
      <c r="H24" s="185" t="s">
        <v>210</v>
      </c>
      <c r="J24" s="205"/>
    </row>
    <row r="25" spans="1:10" ht="15.75">
      <c r="A25" s="28" t="s">
        <v>14</v>
      </c>
      <c r="B25" s="22" t="s">
        <v>108</v>
      </c>
      <c r="C25" s="22" t="s">
        <v>150</v>
      </c>
      <c r="D25" s="29">
        <v>712.2</v>
      </c>
      <c r="E25" s="51">
        <v>36316.81</v>
      </c>
      <c r="F25" s="50">
        <v>54900</v>
      </c>
      <c r="G25" s="65"/>
      <c r="H25" s="27" t="s">
        <v>151</v>
      </c>
      <c r="J25" s="205"/>
    </row>
    <row r="26" spans="1:10" ht="15.75">
      <c r="A26" s="28" t="s">
        <v>15</v>
      </c>
      <c r="B26" s="22" t="s">
        <v>108</v>
      </c>
      <c r="C26" s="22" t="s">
        <v>311</v>
      </c>
      <c r="D26" s="29">
        <v>169.2</v>
      </c>
      <c r="E26" s="51">
        <v>14033.8</v>
      </c>
      <c r="F26" s="50">
        <v>9405</v>
      </c>
      <c r="G26" s="51"/>
      <c r="H26" s="27" t="s">
        <v>312</v>
      </c>
      <c r="J26" s="205"/>
    </row>
    <row r="27" spans="4:10" ht="15.75">
      <c r="D27" s="29"/>
      <c r="E27" s="51"/>
      <c r="F27" s="50"/>
      <c r="G27" s="51"/>
      <c r="H27" s="27"/>
      <c r="J27" s="205"/>
    </row>
    <row r="28" spans="1:10" s="23" customFormat="1" ht="15.75">
      <c r="A28" s="23" t="s">
        <v>22</v>
      </c>
      <c r="B28" s="24"/>
      <c r="D28" s="31"/>
      <c r="E28" s="54"/>
      <c r="F28" s="53"/>
      <c r="G28" s="54"/>
      <c r="H28" s="32"/>
      <c r="J28" s="205"/>
    </row>
    <row r="29" spans="4:10" ht="15.75">
      <c r="D29" s="29"/>
      <c r="E29" s="51"/>
      <c r="F29" s="50"/>
      <c r="G29" s="51"/>
      <c r="H29" s="27"/>
      <c r="J29" s="205"/>
    </row>
    <row r="30" spans="1:10" ht="15.75">
      <c r="A30" s="28" t="s">
        <v>13</v>
      </c>
      <c r="B30" s="22" t="s">
        <v>108</v>
      </c>
      <c r="C30" s="21" t="s">
        <v>455</v>
      </c>
      <c r="D30" s="29">
        <v>591</v>
      </c>
      <c r="E30" s="51">
        <v>106380</v>
      </c>
      <c r="F30" s="50">
        <v>35460</v>
      </c>
      <c r="G30" s="51"/>
      <c r="H30" s="27" t="s">
        <v>456</v>
      </c>
      <c r="J30" s="205"/>
    </row>
    <row r="31" spans="1:10" ht="15.75">
      <c r="A31" s="28" t="s">
        <v>14</v>
      </c>
      <c r="B31" s="22" t="s">
        <v>108</v>
      </c>
      <c r="C31" s="22" t="s">
        <v>171</v>
      </c>
      <c r="D31" s="240">
        <v>1024.3</v>
      </c>
      <c r="E31" s="51">
        <v>42560.4</v>
      </c>
      <c r="F31" s="50">
        <v>76330</v>
      </c>
      <c r="G31" s="57"/>
      <c r="H31" s="27" t="s">
        <v>99</v>
      </c>
      <c r="J31" s="205"/>
    </row>
    <row r="32" spans="1:10" ht="15.75">
      <c r="A32" s="28" t="s">
        <v>15</v>
      </c>
      <c r="B32" s="22" t="s">
        <v>108</v>
      </c>
      <c r="C32" s="22" t="s">
        <v>450</v>
      </c>
      <c r="D32" s="29">
        <v>514.3</v>
      </c>
      <c r="E32" s="51"/>
      <c r="F32" s="50">
        <v>47500</v>
      </c>
      <c r="H32" s="27" t="s">
        <v>451</v>
      </c>
      <c r="J32" s="205"/>
    </row>
    <row r="33" spans="1:10" ht="15.75">
      <c r="A33" s="28" t="s">
        <v>16</v>
      </c>
      <c r="B33" s="22" t="s">
        <v>108</v>
      </c>
      <c r="C33" s="22" t="s">
        <v>445</v>
      </c>
      <c r="D33" s="29">
        <v>63</v>
      </c>
      <c r="E33" s="51">
        <v>11149</v>
      </c>
      <c r="F33" s="50">
        <v>3886</v>
      </c>
      <c r="G33" s="57"/>
      <c r="H33" s="27" t="s">
        <v>433</v>
      </c>
      <c r="J33" s="205"/>
    </row>
    <row r="34" spans="1:10" ht="15.75">
      <c r="A34" s="28" t="s">
        <v>11</v>
      </c>
      <c r="B34" s="22" t="s">
        <v>108</v>
      </c>
      <c r="C34" s="22" t="s">
        <v>284</v>
      </c>
      <c r="D34" s="29">
        <v>158.3</v>
      </c>
      <c r="E34" s="51">
        <v>15351.92</v>
      </c>
      <c r="F34" s="50">
        <v>9692</v>
      </c>
      <c r="G34" s="57"/>
      <c r="H34" s="27" t="s">
        <v>285</v>
      </c>
      <c r="J34" s="205"/>
    </row>
    <row r="35" spans="1:10" ht="15.75">
      <c r="A35" s="28" t="s">
        <v>17</v>
      </c>
      <c r="B35" s="22" t="s">
        <v>108</v>
      </c>
      <c r="C35" s="22" t="s">
        <v>211</v>
      </c>
      <c r="D35" s="29">
        <v>599.3</v>
      </c>
      <c r="E35" s="48">
        <v>35819</v>
      </c>
      <c r="F35" s="48">
        <v>5658</v>
      </c>
      <c r="G35" s="57"/>
      <c r="H35" s="27" t="s">
        <v>212</v>
      </c>
      <c r="J35" s="205"/>
    </row>
    <row r="36" spans="1:10" ht="15.75">
      <c r="A36" s="28" t="s">
        <v>18</v>
      </c>
      <c r="B36" s="22" t="s">
        <v>108</v>
      </c>
      <c r="C36" s="22" t="s">
        <v>443</v>
      </c>
      <c r="D36" s="29">
        <v>633.7</v>
      </c>
      <c r="E36" s="48">
        <v>107729</v>
      </c>
      <c r="F36" s="48">
        <v>44359.7</v>
      </c>
      <c r="G36" s="57"/>
      <c r="H36" s="27" t="s">
        <v>444</v>
      </c>
      <c r="J36" s="205"/>
    </row>
    <row r="37" spans="1:10" ht="15.75">
      <c r="A37" s="28" t="s">
        <v>19</v>
      </c>
      <c r="B37" s="22" t="s">
        <v>108</v>
      </c>
      <c r="C37" s="36" t="s">
        <v>161</v>
      </c>
      <c r="D37" s="29">
        <v>1553</v>
      </c>
      <c r="E37" s="49">
        <v>93974</v>
      </c>
      <c r="F37" s="48">
        <v>173542</v>
      </c>
      <c r="G37" s="57"/>
      <c r="H37" s="27" t="s">
        <v>103</v>
      </c>
      <c r="J37" s="205"/>
    </row>
    <row r="38" spans="1:10" ht="15.75">
      <c r="A38" s="28" t="s">
        <v>21</v>
      </c>
      <c r="B38" s="22" t="s">
        <v>108</v>
      </c>
      <c r="C38" s="36" t="s">
        <v>452</v>
      </c>
      <c r="D38" s="29">
        <v>672.75</v>
      </c>
      <c r="E38" s="49">
        <v>31450.84</v>
      </c>
      <c r="F38" s="48">
        <v>46961.67</v>
      </c>
      <c r="G38" s="57"/>
      <c r="H38" s="27" t="s">
        <v>453</v>
      </c>
      <c r="J38" s="205"/>
    </row>
    <row r="39" spans="1:10" ht="15.75">
      <c r="A39" s="28" t="s">
        <v>24</v>
      </c>
      <c r="B39" s="22" t="s">
        <v>108</v>
      </c>
      <c r="C39" s="36" t="s">
        <v>188</v>
      </c>
      <c r="D39" s="29">
        <v>265.67</v>
      </c>
      <c r="E39" s="49">
        <v>28150.75</v>
      </c>
      <c r="F39" s="48">
        <v>19905</v>
      </c>
      <c r="G39" s="57"/>
      <c r="H39" s="27" t="s">
        <v>226</v>
      </c>
      <c r="J39" s="205"/>
    </row>
    <row r="40" spans="1:10" ht="15.75">
      <c r="A40" s="28" t="s">
        <v>25</v>
      </c>
      <c r="B40" s="22" t="s">
        <v>108</v>
      </c>
      <c r="C40" s="36" t="s">
        <v>286</v>
      </c>
      <c r="D40" s="29">
        <v>1489</v>
      </c>
      <c r="E40" s="49">
        <v>1863</v>
      </c>
      <c r="F40" s="48">
        <v>153514</v>
      </c>
      <c r="G40" s="57"/>
      <c r="H40" s="27" t="s">
        <v>287</v>
      </c>
      <c r="J40" s="205"/>
    </row>
    <row r="41" spans="1:10" ht="15.75">
      <c r="A41" s="28" t="s">
        <v>26</v>
      </c>
      <c r="B41" s="22" t="s">
        <v>108</v>
      </c>
      <c r="C41" s="36" t="s">
        <v>475</v>
      </c>
      <c r="D41" s="29">
        <v>329.2</v>
      </c>
      <c r="E41" s="49">
        <v>40510</v>
      </c>
      <c r="F41" s="48">
        <v>33070</v>
      </c>
      <c r="G41" s="57"/>
      <c r="H41" s="27" t="s">
        <v>476</v>
      </c>
      <c r="J41" s="205"/>
    </row>
    <row r="42" spans="1:10" ht="15.75">
      <c r="A42" s="28" t="s">
        <v>27</v>
      </c>
      <c r="B42" s="22" t="s">
        <v>108</v>
      </c>
      <c r="C42" s="36" t="s">
        <v>454</v>
      </c>
      <c r="D42" s="29">
        <v>302</v>
      </c>
      <c r="E42" s="49">
        <v>54200</v>
      </c>
      <c r="F42" s="48">
        <v>12120</v>
      </c>
      <c r="G42" s="57"/>
      <c r="H42" s="27" t="s">
        <v>226</v>
      </c>
      <c r="J42" s="205"/>
    </row>
    <row r="43" spans="1:10" ht="14.25" customHeight="1">
      <c r="A43" s="28" t="s">
        <v>28</v>
      </c>
      <c r="B43" s="22" t="s">
        <v>108</v>
      </c>
      <c r="C43" s="22" t="s">
        <v>143</v>
      </c>
      <c r="D43" s="29">
        <v>580</v>
      </c>
      <c r="E43" s="51">
        <v>35860</v>
      </c>
      <c r="F43" s="50">
        <v>39790.29</v>
      </c>
      <c r="G43" s="57"/>
      <c r="H43" s="27" t="s">
        <v>144</v>
      </c>
      <c r="J43" s="205"/>
    </row>
    <row r="44" spans="1:10" ht="14.25" customHeight="1">
      <c r="A44" s="28" t="s">
        <v>29</v>
      </c>
      <c r="B44" s="22" t="s">
        <v>108</v>
      </c>
      <c r="C44" s="22" t="s">
        <v>227</v>
      </c>
      <c r="D44" s="29">
        <v>887.6</v>
      </c>
      <c r="E44" s="51">
        <v>641145</v>
      </c>
      <c r="F44" s="50">
        <v>28000</v>
      </c>
      <c r="G44" s="48">
        <v>26440</v>
      </c>
      <c r="H44" s="27" t="s">
        <v>212</v>
      </c>
      <c r="J44" s="205"/>
    </row>
    <row r="45" spans="1:10" ht="14.25" customHeight="1">
      <c r="A45" s="28" t="s">
        <v>30</v>
      </c>
      <c r="B45" s="22" t="s">
        <v>108</v>
      </c>
      <c r="C45" s="22" t="s">
        <v>530</v>
      </c>
      <c r="D45" s="29">
        <v>600</v>
      </c>
      <c r="E45" s="51">
        <v>46000</v>
      </c>
      <c r="F45" s="50">
        <v>46000</v>
      </c>
      <c r="G45" s="57"/>
      <c r="H45" s="27" t="s">
        <v>451</v>
      </c>
      <c r="J45" s="205"/>
    </row>
    <row r="46" spans="1:10" ht="15.75">
      <c r="A46" s="28" t="s">
        <v>31</v>
      </c>
      <c r="B46" s="22" t="s">
        <v>108</v>
      </c>
      <c r="C46" s="22" t="s">
        <v>180</v>
      </c>
      <c r="D46" s="29">
        <f>(189.4-5.8)</f>
        <v>183.6</v>
      </c>
      <c r="E46" s="49">
        <v>2269993.22</v>
      </c>
      <c r="F46" s="189">
        <v>6060</v>
      </c>
      <c r="G46" s="57"/>
      <c r="H46" s="27" t="s">
        <v>181</v>
      </c>
      <c r="J46" s="205"/>
    </row>
    <row r="47" spans="1:10" ht="15.75">
      <c r="A47" s="28" t="s">
        <v>32</v>
      </c>
      <c r="B47" s="22" t="s">
        <v>108</v>
      </c>
      <c r="C47" s="22" t="s">
        <v>313</v>
      </c>
      <c r="D47" s="29">
        <v>341.9</v>
      </c>
      <c r="E47" s="49">
        <v>24536.6</v>
      </c>
      <c r="F47" s="48">
        <v>20988.2</v>
      </c>
      <c r="G47" s="57"/>
      <c r="H47" s="27" t="s">
        <v>314</v>
      </c>
      <c r="J47" s="205"/>
    </row>
    <row r="48" spans="1:10" ht="15.75">
      <c r="A48" s="28" t="s">
        <v>33</v>
      </c>
      <c r="B48" s="22" t="s">
        <v>108</v>
      </c>
      <c r="C48" s="22" t="s">
        <v>184</v>
      </c>
      <c r="D48" s="29">
        <v>394.1</v>
      </c>
      <c r="E48" s="49">
        <v>39471.8</v>
      </c>
      <c r="F48" s="48">
        <v>39865.9</v>
      </c>
      <c r="G48" s="57"/>
      <c r="H48" s="27" t="s">
        <v>382</v>
      </c>
      <c r="J48" s="205"/>
    </row>
    <row r="49" spans="1:10" ht="15.75">
      <c r="A49" s="28" t="s">
        <v>34</v>
      </c>
      <c r="B49" s="22" t="s">
        <v>108</v>
      </c>
      <c r="C49" s="22" t="s">
        <v>325</v>
      </c>
      <c r="D49" s="29">
        <v>215</v>
      </c>
      <c r="E49" s="49">
        <v>6468</v>
      </c>
      <c r="F49" s="48">
        <v>12900</v>
      </c>
      <c r="G49" s="57"/>
      <c r="H49" s="27" t="s">
        <v>326</v>
      </c>
      <c r="J49" s="205"/>
    </row>
    <row r="50" spans="1:10" ht="15.75">
      <c r="A50" s="28" t="s">
        <v>35</v>
      </c>
      <c r="B50" s="22" t="s">
        <v>108</v>
      </c>
      <c r="C50" s="22" t="s">
        <v>300</v>
      </c>
      <c r="D50" s="240">
        <v>1068.8</v>
      </c>
      <c r="E50" s="49">
        <v>54617.85</v>
      </c>
      <c r="F50" s="48">
        <v>94667.4</v>
      </c>
      <c r="G50" s="65"/>
      <c r="H50" s="27" t="s">
        <v>301</v>
      </c>
      <c r="J50" s="205"/>
    </row>
    <row r="51" spans="1:10" ht="15.75">
      <c r="A51" s="28" t="s">
        <v>36</v>
      </c>
      <c r="B51" s="22" t="s">
        <v>108</v>
      </c>
      <c r="C51" s="22" t="s">
        <v>147</v>
      </c>
      <c r="D51" s="240">
        <v>2227.2</v>
      </c>
      <c r="E51" s="51">
        <v>211191.73</v>
      </c>
      <c r="F51" s="50">
        <v>317277.9</v>
      </c>
      <c r="G51" s="65"/>
      <c r="H51" s="27" t="s">
        <v>148</v>
      </c>
      <c r="J51" s="205"/>
    </row>
    <row r="52" spans="1:10" ht="15.75">
      <c r="A52" s="28" t="s">
        <v>37</v>
      </c>
      <c r="B52" s="22" t="s">
        <v>108</v>
      </c>
      <c r="C52" s="22" t="s">
        <v>146</v>
      </c>
      <c r="D52" s="29">
        <v>1164</v>
      </c>
      <c r="E52" s="51">
        <v>71180</v>
      </c>
      <c r="F52" s="50">
        <v>135466</v>
      </c>
      <c r="G52" s="65"/>
      <c r="H52" s="27" t="s">
        <v>103</v>
      </c>
      <c r="J52" s="205"/>
    </row>
    <row r="53" spans="1:10" ht="15.75">
      <c r="A53" s="28" t="s">
        <v>38</v>
      </c>
      <c r="B53" s="22" t="s">
        <v>108</v>
      </c>
      <c r="C53" s="22" t="s">
        <v>379</v>
      </c>
      <c r="D53" s="29">
        <v>446.5</v>
      </c>
      <c r="E53" s="51">
        <v>17712535</v>
      </c>
      <c r="F53" s="50">
        <v>49550</v>
      </c>
      <c r="G53" s="65"/>
      <c r="H53" s="27" t="s">
        <v>380</v>
      </c>
      <c r="J53" s="205"/>
    </row>
    <row r="54" spans="1:10" ht="15.75">
      <c r="A54" s="28" t="s">
        <v>39</v>
      </c>
      <c r="B54" s="22" t="s">
        <v>108</v>
      </c>
      <c r="C54" s="22" t="s">
        <v>447</v>
      </c>
      <c r="D54" s="29">
        <v>475.2</v>
      </c>
      <c r="E54" s="51">
        <v>41280.85</v>
      </c>
      <c r="F54" s="50">
        <v>30600</v>
      </c>
      <c r="G54" s="65"/>
      <c r="H54" s="27" t="s">
        <v>448</v>
      </c>
      <c r="J54" s="205"/>
    </row>
    <row r="55" spans="1:10" ht="15.75">
      <c r="A55" s="28" t="s">
        <v>40</v>
      </c>
      <c r="B55" s="22" t="s">
        <v>108</v>
      </c>
      <c r="C55" s="22" t="s">
        <v>381</v>
      </c>
      <c r="D55" s="29">
        <v>422.8</v>
      </c>
      <c r="E55" s="51">
        <v>53230.45</v>
      </c>
      <c r="F55" s="50">
        <v>34300</v>
      </c>
      <c r="G55" s="65"/>
      <c r="H55" s="27" t="s">
        <v>148</v>
      </c>
      <c r="J55" s="205"/>
    </row>
    <row r="56" spans="1:10" ht="13.5" customHeight="1">
      <c r="A56" s="28"/>
      <c r="B56" s="28"/>
      <c r="D56" s="61"/>
      <c r="E56" s="51"/>
      <c r="F56" s="50"/>
      <c r="G56" s="65"/>
      <c r="H56" s="27"/>
      <c r="J56" s="205"/>
    </row>
    <row r="57" spans="1:10" s="23" customFormat="1" ht="15.75">
      <c r="A57" s="23" t="s">
        <v>47</v>
      </c>
      <c r="B57" s="24"/>
      <c r="D57" s="64"/>
      <c r="E57" s="54"/>
      <c r="F57" s="53"/>
      <c r="G57" s="54"/>
      <c r="H57" s="32"/>
      <c r="J57" s="205"/>
    </row>
    <row r="58" spans="3:10" ht="15.75">
      <c r="C58" s="38"/>
      <c r="D58" s="61"/>
      <c r="E58" s="49"/>
      <c r="F58" s="50"/>
      <c r="G58" s="51"/>
      <c r="H58" s="27"/>
      <c r="J58" s="205"/>
    </row>
    <row r="59" spans="1:10" ht="15.75">
      <c r="A59" s="28" t="s">
        <v>13</v>
      </c>
      <c r="B59" s="22" t="s">
        <v>108</v>
      </c>
      <c r="C59" s="36" t="s">
        <v>470</v>
      </c>
      <c r="D59" s="29">
        <v>538</v>
      </c>
      <c r="E59" s="49">
        <v>24460</v>
      </c>
      <c r="F59" s="30">
        <v>45378</v>
      </c>
      <c r="G59" s="51"/>
      <c r="H59" s="27" t="s">
        <v>77</v>
      </c>
      <c r="J59" s="205"/>
    </row>
    <row r="60" spans="1:10" ht="15.75">
      <c r="A60" s="28" t="s">
        <v>14</v>
      </c>
      <c r="B60" s="22" t="s">
        <v>108</v>
      </c>
      <c r="C60" s="36" t="s">
        <v>234</v>
      </c>
      <c r="D60" s="29">
        <v>946.9</v>
      </c>
      <c r="E60" s="49">
        <v>42183</v>
      </c>
      <c r="F60" s="50">
        <v>70505.4</v>
      </c>
      <c r="G60" s="51"/>
      <c r="H60" s="27" t="s">
        <v>235</v>
      </c>
      <c r="J60" s="205"/>
    </row>
    <row r="61" spans="1:10" ht="15.75">
      <c r="A61" s="28" t="s">
        <v>15</v>
      </c>
      <c r="B61" s="22" t="s">
        <v>108</v>
      </c>
      <c r="C61" s="36" t="s">
        <v>332</v>
      </c>
      <c r="D61" s="29">
        <v>217.5</v>
      </c>
      <c r="E61" s="49">
        <v>38949</v>
      </c>
      <c r="F61" s="50">
        <v>16312</v>
      </c>
      <c r="G61" s="51"/>
      <c r="H61" s="27" t="s">
        <v>236</v>
      </c>
      <c r="J61" s="205"/>
    </row>
    <row r="62" spans="1:10" ht="15.75">
      <c r="A62" s="28" t="s">
        <v>16</v>
      </c>
      <c r="B62" s="22" t="s">
        <v>108</v>
      </c>
      <c r="C62" s="36" t="s">
        <v>344</v>
      </c>
      <c r="D62" s="29">
        <v>266.3</v>
      </c>
      <c r="E62" s="49">
        <v>12605</v>
      </c>
      <c r="F62" s="50">
        <v>13300</v>
      </c>
      <c r="G62" s="51"/>
      <c r="H62" s="27" t="s">
        <v>345</v>
      </c>
      <c r="J62" s="205"/>
    </row>
    <row r="63" spans="1:10" ht="15.75">
      <c r="A63" s="28" t="s">
        <v>11</v>
      </c>
      <c r="B63" s="22" t="s">
        <v>108</v>
      </c>
      <c r="C63" s="72" t="s">
        <v>229</v>
      </c>
      <c r="D63" s="250">
        <v>1015.9</v>
      </c>
      <c r="E63" s="49">
        <v>47379</v>
      </c>
      <c r="F63" s="50">
        <v>76801.5</v>
      </c>
      <c r="G63" s="51"/>
      <c r="H63" s="27" t="s">
        <v>230</v>
      </c>
      <c r="J63" s="205"/>
    </row>
    <row r="64" spans="1:10" ht="15.75">
      <c r="A64" s="28" t="s">
        <v>17</v>
      </c>
      <c r="B64" s="22" t="s">
        <v>108</v>
      </c>
      <c r="C64" s="21" t="s">
        <v>125</v>
      </c>
      <c r="D64" s="29">
        <v>161.4</v>
      </c>
      <c r="E64" s="49">
        <v>7208</v>
      </c>
      <c r="F64" s="50">
        <v>9600</v>
      </c>
      <c r="G64" s="57"/>
      <c r="H64" s="27" t="s">
        <v>126</v>
      </c>
      <c r="J64" s="205"/>
    </row>
    <row r="65" spans="1:10" ht="15.75">
      <c r="A65" s="28" t="s">
        <v>18</v>
      </c>
      <c r="B65" s="22" t="s">
        <v>108</v>
      </c>
      <c r="C65" s="21" t="s">
        <v>127</v>
      </c>
      <c r="D65" s="29">
        <v>408.8</v>
      </c>
      <c r="E65" s="49">
        <v>25449.4</v>
      </c>
      <c r="F65" s="50">
        <v>28616</v>
      </c>
      <c r="G65" s="57"/>
      <c r="H65" s="27" t="s">
        <v>138</v>
      </c>
      <c r="J65" s="205"/>
    </row>
    <row r="66" spans="1:10" ht="15.75">
      <c r="A66" s="28" t="s">
        <v>19</v>
      </c>
      <c r="B66" s="22" t="s">
        <v>108</v>
      </c>
      <c r="C66" s="21" t="s">
        <v>231</v>
      </c>
      <c r="D66" s="191">
        <v>286.6</v>
      </c>
      <c r="E66" s="49">
        <v>38176</v>
      </c>
      <c r="F66" s="189">
        <v>16702</v>
      </c>
      <c r="G66" s="57"/>
      <c r="H66" s="27" t="s">
        <v>232</v>
      </c>
      <c r="J66" s="205"/>
    </row>
    <row r="67" spans="1:10" ht="15.75">
      <c r="A67" s="28" t="s">
        <v>21</v>
      </c>
      <c r="B67" s="22" t="s">
        <v>108</v>
      </c>
      <c r="C67" s="21" t="s">
        <v>213</v>
      </c>
      <c r="D67" s="29">
        <v>85.5</v>
      </c>
      <c r="E67" s="49">
        <v>7180</v>
      </c>
      <c r="F67" s="50">
        <v>10122.34</v>
      </c>
      <c r="G67" s="57"/>
      <c r="H67" s="27" t="s">
        <v>214</v>
      </c>
      <c r="J67" s="205"/>
    </row>
    <row r="68" spans="1:10" ht="15.75">
      <c r="A68" s="28" t="s">
        <v>24</v>
      </c>
      <c r="B68" s="22" t="s">
        <v>108</v>
      </c>
      <c r="C68" s="21" t="s">
        <v>346</v>
      </c>
      <c r="D68" s="29">
        <v>105</v>
      </c>
      <c r="E68" s="49">
        <v>21000</v>
      </c>
      <c r="F68" s="50">
        <v>8590</v>
      </c>
      <c r="G68" s="57"/>
      <c r="H68" s="27" t="s">
        <v>347</v>
      </c>
      <c r="J68" s="205"/>
    </row>
    <row r="69" spans="1:10" ht="15.75">
      <c r="A69" s="28" t="s">
        <v>25</v>
      </c>
      <c r="B69" s="22" t="s">
        <v>108</v>
      </c>
      <c r="C69" s="21" t="s">
        <v>233</v>
      </c>
      <c r="D69" s="50">
        <v>595</v>
      </c>
      <c r="E69" s="49">
        <v>487.65</v>
      </c>
      <c r="F69" s="50">
        <v>28563</v>
      </c>
      <c r="G69" s="57"/>
      <c r="H69" s="27" t="s">
        <v>87</v>
      </c>
      <c r="J69" s="205"/>
    </row>
    <row r="70" spans="1:10" ht="15.75">
      <c r="A70" s="28" t="s">
        <v>26</v>
      </c>
      <c r="B70" s="22" t="s">
        <v>108</v>
      </c>
      <c r="C70" s="21" t="s">
        <v>177</v>
      </c>
      <c r="D70" s="50">
        <v>114.1</v>
      </c>
      <c r="E70" s="49">
        <v>9021</v>
      </c>
      <c r="F70" s="50">
        <v>9795</v>
      </c>
      <c r="G70" s="57"/>
      <c r="H70" s="27" t="s">
        <v>80</v>
      </c>
      <c r="J70" s="205"/>
    </row>
    <row r="71" spans="1:10" ht="15.75">
      <c r="A71" s="28" t="s">
        <v>27</v>
      </c>
      <c r="B71" s="22" t="s">
        <v>108</v>
      </c>
      <c r="C71" s="21" t="s">
        <v>185</v>
      </c>
      <c r="D71" s="50">
        <v>524</v>
      </c>
      <c r="E71" s="49">
        <v>18674</v>
      </c>
      <c r="F71" s="50">
        <v>44500</v>
      </c>
      <c r="G71" s="57"/>
      <c r="H71" s="27" t="s">
        <v>186</v>
      </c>
      <c r="J71" s="205"/>
    </row>
    <row r="72" spans="1:10" ht="15.75">
      <c r="A72" s="28" t="s">
        <v>28</v>
      </c>
      <c r="B72" s="22" t="s">
        <v>108</v>
      </c>
      <c r="C72" s="21" t="s">
        <v>277</v>
      </c>
      <c r="D72" s="50">
        <v>172.9</v>
      </c>
      <c r="E72" s="49">
        <v>15826.7</v>
      </c>
      <c r="F72" s="50">
        <v>15816</v>
      </c>
      <c r="G72" s="57"/>
      <c r="H72" s="27" t="s">
        <v>278</v>
      </c>
      <c r="J72" s="205"/>
    </row>
    <row r="73" spans="1:10" ht="15.75">
      <c r="A73" s="28" t="s">
        <v>29</v>
      </c>
      <c r="B73" s="22" t="s">
        <v>108</v>
      </c>
      <c r="C73" s="22" t="s">
        <v>162</v>
      </c>
      <c r="D73" s="50">
        <v>1298.4</v>
      </c>
      <c r="E73" s="49">
        <v>89297</v>
      </c>
      <c r="F73" s="50">
        <v>109464</v>
      </c>
      <c r="G73" s="61"/>
      <c r="H73" s="27" t="s">
        <v>81</v>
      </c>
      <c r="J73" s="205"/>
    </row>
    <row r="74" spans="1:10" ht="15.75">
      <c r="A74" s="28" t="s">
        <v>30</v>
      </c>
      <c r="B74" s="22" t="s">
        <v>108</v>
      </c>
      <c r="C74" s="22" t="s">
        <v>272</v>
      </c>
      <c r="D74" s="50">
        <v>48</v>
      </c>
      <c r="E74" s="49">
        <v>8100</v>
      </c>
      <c r="F74" s="50">
        <v>4000</v>
      </c>
      <c r="G74" s="57"/>
      <c r="H74" s="27" t="s">
        <v>273</v>
      </c>
      <c r="J74" s="205"/>
    </row>
    <row r="75" spans="1:10" ht="15.75">
      <c r="A75" s="28" t="s">
        <v>31</v>
      </c>
      <c r="B75" s="22" t="s">
        <v>108</v>
      </c>
      <c r="C75" s="22" t="s">
        <v>512</v>
      </c>
      <c r="D75" s="50">
        <v>70.3</v>
      </c>
      <c r="E75" s="49">
        <v>5145.9</v>
      </c>
      <c r="F75" s="50">
        <v>53674</v>
      </c>
      <c r="G75" s="57"/>
      <c r="H75" s="27" t="s">
        <v>510</v>
      </c>
      <c r="J75" s="205"/>
    </row>
    <row r="76" spans="1:10" ht="15.75">
      <c r="A76" s="28" t="s">
        <v>32</v>
      </c>
      <c r="B76" s="22" t="s">
        <v>108</v>
      </c>
      <c r="C76" s="21" t="s">
        <v>302</v>
      </c>
      <c r="D76" s="50">
        <v>1906</v>
      </c>
      <c r="E76" s="49">
        <v>74804</v>
      </c>
      <c r="F76" s="50">
        <v>144315</v>
      </c>
      <c r="G76" s="57"/>
      <c r="H76" s="27" t="s">
        <v>303</v>
      </c>
      <c r="J76" s="205"/>
    </row>
    <row r="77" spans="1:10" ht="15.75">
      <c r="A77" s="28" t="s">
        <v>33</v>
      </c>
      <c r="B77" s="22" t="s">
        <v>108</v>
      </c>
      <c r="C77" s="21" t="s">
        <v>192</v>
      </c>
      <c r="D77" s="50">
        <v>1068.3</v>
      </c>
      <c r="E77" s="49">
        <v>16263.5</v>
      </c>
      <c r="F77" s="50">
        <v>85000</v>
      </c>
      <c r="G77" s="57"/>
      <c r="H77" s="27" t="s">
        <v>193</v>
      </c>
      <c r="J77" s="205"/>
    </row>
    <row r="78" spans="1:10" ht="15.75">
      <c r="A78" s="28" t="s">
        <v>34</v>
      </c>
      <c r="B78" s="22" t="s">
        <v>108</v>
      </c>
      <c r="C78" s="21" t="s">
        <v>119</v>
      </c>
      <c r="D78" s="50">
        <v>216.2</v>
      </c>
      <c r="E78" s="49">
        <v>10733.91</v>
      </c>
      <c r="F78" s="50">
        <v>14224</v>
      </c>
      <c r="G78" s="57"/>
      <c r="H78" s="27" t="s">
        <v>123</v>
      </c>
      <c r="J78" s="205"/>
    </row>
    <row r="79" spans="1:10" ht="15.75">
      <c r="A79" s="28" t="s">
        <v>35</v>
      </c>
      <c r="B79" s="22" t="s">
        <v>108</v>
      </c>
      <c r="C79" s="22" t="s">
        <v>472</v>
      </c>
      <c r="D79" s="50">
        <v>41.6</v>
      </c>
      <c r="E79" s="49">
        <v>2043</v>
      </c>
      <c r="F79" s="50">
        <v>6000</v>
      </c>
      <c r="G79" s="48"/>
      <c r="H79" s="27" t="s">
        <v>473</v>
      </c>
      <c r="J79" s="205"/>
    </row>
    <row r="80" spans="1:10" ht="15.75">
      <c r="A80" s="28" t="s">
        <v>36</v>
      </c>
      <c r="B80" s="22" t="s">
        <v>108</v>
      </c>
      <c r="C80" s="40" t="s">
        <v>117</v>
      </c>
      <c r="D80" s="50">
        <v>12.25</v>
      </c>
      <c r="E80" s="49">
        <v>530.1</v>
      </c>
      <c r="F80" s="50">
        <v>800</v>
      </c>
      <c r="G80" s="57"/>
      <c r="H80" s="27" t="s">
        <v>83</v>
      </c>
      <c r="J80" s="205"/>
    </row>
    <row r="81" spans="1:10" ht="15.75">
      <c r="A81" s="28" t="s">
        <v>37</v>
      </c>
      <c r="B81" s="22" t="s">
        <v>108</v>
      </c>
      <c r="C81" s="40" t="s">
        <v>290</v>
      </c>
      <c r="D81" s="50">
        <v>416.2</v>
      </c>
      <c r="E81" s="49">
        <v>70754</v>
      </c>
      <c r="F81" s="50">
        <v>16315</v>
      </c>
      <c r="G81" s="57"/>
      <c r="H81" s="27" t="s">
        <v>291</v>
      </c>
      <c r="J81" s="205"/>
    </row>
    <row r="82" spans="1:10" ht="15.75">
      <c r="A82" s="207" t="s">
        <v>38</v>
      </c>
      <c r="B82" s="168" t="s">
        <v>108</v>
      </c>
      <c r="C82" s="181" t="s">
        <v>339</v>
      </c>
      <c r="D82" s="218">
        <v>384.4</v>
      </c>
      <c r="E82" s="219">
        <v>10901</v>
      </c>
      <c r="F82" s="218">
        <v>27132</v>
      </c>
      <c r="G82" s="182"/>
      <c r="H82" s="183" t="s">
        <v>340</v>
      </c>
      <c r="J82" s="205"/>
    </row>
    <row r="83" spans="1:8" ht="14.25" customHeight="1">
      <c r="A83" s="269" t="s">
        <v>464</v>
      </c>
      <c r="B83" s="269"/>
      <c r="C83" s="269"/>
      <c r="D83" s="269"/>
      <c r="E83" s="269"/>
      <c r="F83" s="269"/>
      <c r="G83" s="269"/>
      <c r="H83" s="269"/>
    </row>
    <row r="84" ht="14.25" customHeight="1"/>
    <row r="85" spans="1:8" s="23" customFormat="1" ht="15.75">
      <c r="A85" s="85"/>
      <c r="B85" s="85"/>
      <c r="C85" s="86"/>
      <c r="D85" s="87" t="s">
        <v>69</v>
      </c>
      <c r="E85" s="88" t="s">
        <v>61</v>
      </c>
      <c r="F85" s="89" t="s">
        <v>70</v>
      </c>
      <c r="G85" s="90"/>
      <c r="H85" s="91"/>
    </row>
    <row r="86" spans="1:8" s="23" customFormat="1" ht="15.75">
      <c r="A86" s="24"/>
      <c r="B86" s="24"/>
      <c r="C86" s="23" t="s">
        <v>390</v>
      </c>
      <c r="D86" s="25" t="s">
        <v>71</v>
      </c>
      <c r="E86" s="92" t="s">
        <v>63</v>
      </c>
      <c r="F86" s="93" t="s">
        <v>72</v>
      </c>
      <c r="G86" s="94"/>
      <c r="H86" s="95" t="s">
        <v>73</v>
      </c>
    </row>
    <row r="87" spans="1:8" s="23" customFormat="1" ht="15.75">
      <c r="A87" s="96"/>
      <c r="B87" s="96"/>
      <c r="C87" s="97"/>
      <c r="D87" s="98" t="s">
        <v>64</v>
      </c>
      <c r="E87" s="99" t="s">
        <v>65</v>
      </c>
      <c r="F87" s="100" t="s">
        <v>74</v>
      </c>
      <c r="G87" s="101" t="s">
        <v>75</v>
      </c>
      <c r="H87" s="102"/>
    </row>
    <row r="88" spans="1:10" ht="15.75">
      <c r="A88" s="28" t="s">
        <v>39</v>
      </c>
      <c r="B88" s="22" t="s">
        <v>108</v>
      </c>
      <c r="C88" s="21" t="s">
        <v>163</v>
      </c>
      <c r="D88" s="29">
        <v>345.9</v>
      </c>
      <c r="E88" s="51">
        <v>12826.5</v>
      </c>
      <c r="F88" s="50">
        <v>28000</v>
      </c>
      <c r="G88" s="48"/>
      <c r="H88" s="27" t="s">
        <v>78</v>
      </c>
      <c r="J88" s="205"/>
    </row>
    <row r="89" spans="1:10" ht="15.75">
      <c r="A89" s="28" t="s">
        <v>40</v>
      </c>
      <c r="B89" s="22" t="s">
        <v>108</v>
      </c>
      <c r="C89" s="21" t="s">
        <v>157</v>
      </c>
      <c r="D89" s="29">
        <v>939.48</v>
      </c>
      <c r="E89" s="51">
        <v>41167</v>
      </c>
      <c r="F89" s="50">
        <v>52050</v>
      </c>
      <c r="G89" s="48"/>
      <c r="H89" s="27" t="s">
        <v>152</v>
      </c>
      <c r="J89" s="205"/>
    </row>
    <row r="90" spans="1:10" ht="15.75">
      <c r="A90" s="28" t="s">
        <v>41</v>
      </c>
      <c r="B90" s="22" t="s">
        <v>108</v>
      </c>
      <c r="C90" s="21" t="s">
        <v>315</v>
      </c>
      <c r="D90" s="29">
        <v>311.2</v>
      </c>
      <c r="E90" s="30">
        <v>13176</v>
      </c>
      <c r="F90" s="50">
        <v>12050</v>
      </c>
      <c r="G90" s="48"/>
      <c r="H90" s="27" t="s">
        <v>316</v>
      </c>
      <c r="J90" s="205"/>
    </row>
    <row r="91" spans="1:10" ht="15.75">
      <c r="A91" s="28" t="s">
        <v>42</v>
      </c>
      <c r="B91" s="22" t="s">
        <v>108</v>
      </c>
      <c r="C91" s="21" t="s">
        <v>281</v>
      </c>
      <c r="D91" s="29">
        <v>314</v>
      </c>
      <c r="E91" s="30">
        <v>18149.2</v>
      </c>
      <c r="F91" s="30">
        <v>23550</v>
      </c>
      <c r="G91" s="48"/>
      <c r="H91" s="27" t="s">
        <v>278</v>
      </c>
      <c r="J91" s="205"/>
    </row>
    <row r="92" spans="1:10" ht="15.75">
      <c r="A92" s="28" t="s">
        <v>43</v>
      </c>
      <c r="B92" s="22" t="s">
        <v>108</v>
      </c>
      <c r="C92" s="21" t="s">
        <v>422</v>
      </c>
      <c r="D92" s="29">
        <v>57.9</v>
      </c>
      <c r="E92" s="30">
        <v>3260</v>
      </c>
      <c r="F92" s="30">
        <v>4274.5</v>
      </c>
      <c r="G92" s="48"/>
      <c r="H92" s="39" t="s">
        <v>79</v>
      </c>
      <c r="J92" s="205"/>
    </row>
    <row r="93" spans="1:10" ht="15.75">
      <c r="A93" s="28" t="s">
        <v>44</v>
      </c>
      <c r="B93" s="22" t="s">
        <v>108</v>
      </c>
      <c r="C93" s="21" t="s">
        <v>191</v>
      </c>
      <c r="D93" s="29">
        <v>65.2</v>
      </c>
      <c r="E93" s="30">
        <v>11752</v>
      </c>
      <c r="F93" s="30">
        <v>4575</v>
      </c>
      <c r="G93" s="48"/>
      <c r="H93" s="39" t="s">
        <v>102</v>
      </c>
      <c r="J93" s="205"/>
    </row>
    <row r="94" spans="1:10" ht="15.75">
      <c r="A94" s="28" t="s">
        <v>124</v>
      </c>
      <c r="B94" s="22" t="s">
        <v>108</v>
      </c>
      <c r="C94" s="21" t="s">
        <v>293</v>
      </c>
      <c r="D94" s="29">
        <v>140.5</v>
      </c>
      <c r="E94" s="30">
        <v>22480</v>
      </c>
      <c r="F94" s="30">
        <v>9835</v>
      </c>
      <c r="G94" s="48"/>
      <c r="H94" s="39" t="s">
        <v>86</v>
      </c>
      <c r="J94" s="205"/>
    </row>
    <row r="95" spans="1:10" ht="15.75">
      <c r="A95" s="28" t="s">
        <v>45</v>
      </c>
      <c r="B95" s="22" t="s">
        <v>108</v>
      </c>
      <c r="C95" s="21" t="s">
        <v>513</v>
      </c>
      <c r="D95" s="29">
        <v>76.24</v>
      </c>
      <c r="E95" s="30">
        <v>3519</v>
      </c>
      <c r="F95" s="30">
        <v>6050</v>
      </c>
      <c r="G95" s="48"/>
      <c r="H95" s="39" t="s">
        <v>514</v>
      </c>
      <c r="J95" s="205"/>
    </row>
    <row r="96" spans="1:10" ht="15.75">
      <c r="A96" s="28" t="s">
        <v>46</v>
      </c>
      <c r="B96" s="22" t="s">
        <v>108</v>
      </c>
      <c r="C96" s="39" t="s">
        <v>155</v>
      </c>
      <c r="D96" s="29">
        <v>72</v>
      </c>
      <c r="E96" s="30">
        <v>8640</v>
      </c>
      <c r="F96" s="30">
        <v>11200</v>
      </c>
      <c r="G96" s="48"/>
      <c r="H96" s="39" t="s">
        <v>149</v>
      </c>
      <c r="J96" s="205"/>
    </row>
    <row r="97" spans="1:10" ht="15.75">
      <c r="A97" s="28" t="s">
        <v>220</v>
      </c>
      <c r="B97" s="22" t="s">
        <v>108</v>
      </c>
      <c r="C97" s="21" t="s">
        <v>485</v>
      </c>
      <c r="D97" s="29">
        <v>436</v>
      </c>
      <c r="E97" s="30">
        <v>18466</v>
      </c>
      <c r="F97" s="30">
        <v>26300</v>
      </c>
      <c r="G97" s="48"/>
      <c r="H97" s="39" t="s">
        <v>486</v>
      </c>
      <c r="J97" s="205"/>
    </row>
    <row r="98" spans="1:10" ht="15.75">
      <c r="A98" s="28" t="s">
        <v>221</v>
      </c>
      <c r="B98" s="22" t="s">
        <v>108</v>
      </c>
      <c r="C98" s="41" t="s">
        <v>333</v>
      </c>
      <c r="D98" s="29">
        <v>292.6</v>
      </c>
      <c r="E98" s="30">
        <v>15088</v>
      </c>
      <c r="F98" s="30">
        <v>25749</v>
      </c>
      <c r="G98" s="48"/>
      <c r="H98" s="39" t="s">
        <v>77</v>
      </c>
      <c r="J98" s="205"/>
    </row>
    <row r="99" spans="1:10" ht="15.75">
      <c r="A99" s="28" t="s">
        <v>222</v>
      </c>
      <c r="B99" s="22" t="s">
        <v>108</v>
      </c>
      <c r="C99" s="41" t="s">
        <v>516</v>
      </c>
      <c r="D99" s="29">
        <v>254.2</v>
      </c>
      <c r="E99" s="30">
        <v>9104.05</v>
      </c>
      <c r="F99" s="30">
        <v>20336</v>
      </c>
      <c r="G99" s="48"/>
      <c r="H99" s="39" t="s">
        <v>517</v>
      </c>
      <c r="J99" s="205"/>
    </row>
    <row r="100" spans="1:10" ht="15.75">
      <c r="A100" s="28" t="s">
        <v>223</v>
      </c>
      <c r="B100" s="22" t="s">
        <v>108</v>
      </c>
      <c r="C100" s="21" t="s">
        <v>337</v>
      </c>
      <c r="D100" s="29">
        <v>667.3</v>
      </c>
      <c r="E100" s="30">
        <v>32020</v>
      </c>
      <c r="F100" s="30">
        <v>56077</v>
      </c>
      <c r="G100" s="48"/>
      <c r="H100" s="27" t="s">
        <v>102</v>
      </c>
      <c r="J100" s="205"/>
    </row>
    <row r="101" spans="1:10" ht="15.75">
      <c r="A101" s="28" t="s">
        <v>252</v>
      </c>
      <c r="B101" s="22" t="s">
        <v>108</v>
      </c>
      <c r="C101" s="21" t="s">
        <v>518</v>
      </c>
      <c r="D101" s="29">
        <v>296.2</v>
      </c>
      <c r="E101" s="30">
        <v>11871.08</v>
      </c>
      <c r="F101" s="30">
        <v>20734</v>
      </c>
      <c r="G101" s="48"/>
      <c r="H101" s="27" t="s">
        <v>102</v>
      </c>
      <c r="J101" s="205"/>
    </row>
    <row r="102" spans="1:10" ht="15.75">
      <c r="A102" s="28" t="s">
        <v>253</v>
      </c>
      <c r="B102" s="22" t="s">
        <v>108</v>
      </c>
      <c r="C102" s="21" t="s">
        <v>292</v>
      </c>
      <c r="D102" s="29">
        <v>134.54</v>
      </c>
      <c r="E102" s="30">
        <v>6071</v>
      </c>
      <c r="F102" s="30">
        <v>13885</v>
      </c>
      <c r="G102" s="48"/>
      <c r="H102" s="27" t="s">
        <v>384</v>
      </c>
      <c r="J102" s="205"/>
    </row>
    <row r="103" spans="1:10" ht="15.75">
      <c r="A103" s="28" t="s">
        <v>254</v>
      </c>
      <c r="B103" s="22" t="s">
        <v>108</v>
      </c>
      <c r="C103" s="21" t="s">
        <v>164</v>
      </c>
      <c r="D103" s="29">
        <v>117.25</v>
      </c>
      <c r="E103" s="30">
        <v>5683</v>
      </c>
      <c r="F103" s="30">
        <v>13800</v>
      </c>
      <c r="G103" s="48"/>
      <c r="H103" s="27" t="s">
        <v>84</v>
      </c>
      <c r="J103" s="205"/>
    </row>
    <row r="104" spans="1:10" ht="15.75">
      <c r="A104" s="28" t="s">
        <v>255</v>
      </c>
      <c r="B104" s="22" t="s">
        <v>108</v>
      </c>
      <c r="C104" s="21" t="s">
        <v>348</v>
      </c>
      <c r="D104" s="29">
        <v>195</v>
      </c>
      <c r="E104" s="30">
        <v>12804.35</v>
      </c>
      <c r="F104" s="30">
        <v>69920.63</v>
      </c>
      <c r="G104" s="48"/>
      <c r="H104" s="27" t="s">
        <v>349</v>
      </c>
      <c r="J104" s="205"/>
    </row>
    <row r="105" spans="1:10" ht="15.75">
      <c r="A105" s="28" t="s">
        <v>256</v>
      </c>
      <c r="B105" s="22" t="s">
        <v>108</v>
      </c>
      <c r="C105" s="21" t="s">
        <v>153</v>
      </c>
      <c r="D105" s="29">
        <v>452</v>
      </c>
      <c r="E105" s="30">
        <v>13461</v>
      </c>
      <c r="F105" s="30">
        <v>25197</v>
      </c>
      <c r="G105" s="48"/>
      <c r="H105" s="27" t="s">
        <v>85</v>
      </c>
      <c r="J105" s="205"/>
    </row>
    <row r="106" spans="1:10" ht="15.75">
      <c r="A106" s="28" t="s">
        <v>257</v>
      </c>
      <c r="B106" s="22" t="s">
        <v>108</v>
      </c>
      <c r="C106" s="21" t="s">
        <v>329</v>
      </c>
      <c r="D106" s="29">
        <v>108.9</v>
      </c>
      <c r="E106" s="30">
        <v>4045</v>
      </c>
      <c r="F106" s="30">
        <v>15000</v>
      </c>
      <c r="G106" s="48"/>
      <c r="H106" s="27" t="s">
        <v>330</v>
      </c>
      <c r="J106" s="205"/>
    </row>
    <row r="107" spans="1:10" ht="15.75">
      <c r="A107" s="28" t="s">
        <v>258</v>
      </c>
      <c r="B107" s="22" t="s">
        <v>108</v>
      </c>
      <c r="C107" s="21" t="s">
        <v>237</v>
      </c>
      <c r="D107" s="29">
        <v>339.4</v>
      </c>
      <c r="E107" s="49">
        <v>13022.7</v>
      </c>
      <c r="F107" s="30">
        <v>26801.5</v>
      </c>
      <c r="G107" s="48"/>
      <c r="H107" s="27" t="s">
        <v>230</v>
      </c>
      <c r="J107" s="205"/>
    </row>
    <row r="108" spans="1:10" ht="15.75">
      <c r="A108" s="28" t="s">
        <v>259</v>
      </c>
      <c r="B108" s="22" t="s">
        <v>108</v>
      </c>
      <c r="C108" s="21" t="s">
        <v>135</v>
      </c>
      <c r="D108" s="29">
        <v>929.1</v>
      </c>
      <c r="E108" s="51">
        <v>38192.9</v>
      </c>
      <c r="F108" s="30">
        <v>61000</v>
      </c>
      <c r="G108" s="48"/>
      <c r="H108" s="27" t="s">
        <v>82</v>
      </c>
      <c r="J108" s="205"/>
    </row>
    <row r="109" spans="1:10" ht="15.75">
      <c r="A109" s="28" t="s">
        <v>260</v>
      </c>
      <c r="B109" s="22" t="s">
        <v>108</v>
      </c>
      <c r="C109" s="21" t="s">
        <v>413</v>
      </c>
      <c r="D109" s="240">
        <v>1348.2</v>
      </c>
      <c r="E109" s="51">
        <v>48746.1</v>
      </c>
      <c r="F109" s="30">
        <v>101232</v>
      </c>
      <c r="G109" s="48"/>
      <c r="H109" s="27" t="s">
        <v>77</v>
      </c>
      <c r="J109" s="205"/>
    </row>
    <row r="110" spans="1:10" ht="15.75">
      <c r="A110" s="28" t="s">
        <v>261</v>
      </c>
      <c r="B110" s="22" t="s">
        <v>108</v>
      </c>
      <c r="C110" s="21" t="s">
        <v>288</v>
      </c>
      <c r="D110" s="29">
        <v>123.4</v>
      </c>
      <c r="E110" s="51">
        <v>8638</v>
      </c>
      <c r="F110" s="30">
        <v>6170</v>
      </c>
      <c r="G110" s="48"/>
      <c r="H110" s="27" t="s">
        <v>274</v>
      </c>
      <c r="J110" s="205"/>
    </row>
    <row r="111" spans="1:10" ht="15.75">
      <c r="A111" s="28" t="s">
        <v>262</v>
      </c>
      <c r="B111" s="22" t="s">
        <v>108</v>
      </c>
      <c r="C111" s="21" t="s">
        <v>295</v>
      </c>
      <c r="D111" s="29">
        <v>287.34</v>
      </c>
      <c r="E111" s="51">
        <v>49130</v>
      </c>
      <c r="F111" s="30">
        <v>20500</v>
      </c>
      <c r="G111" s="48"/>
      <c r="H111" s="27" t="s">
        <v>86</v>
      </c>
      <c r="J111" s="205"/>
    </row>
    <row r="112" spans="1:10" ht="15.75">
      <c r="A112" s="28" t="s">
        <v>270</v>
      </c>
      <c r="B112" s="22" t="s">
        <v>108</v>
      </c>
      <c r="C112" s="21" t="s">
        <v>238</v>
      </c>
      <c r="D112" s="29">
        <v>150</v>
      </c>
      <c r="E112" s="51">
        <v>24000</v>
      </c>
      <c r="F112" s="30">
        <v>4704</v>
      </c>
      <c r="G112" s="48"/>
      <c r="H112" s="27" t="s">
        <v>83</v>
      </c>
      <c r="J112" s="205"/>
    </row>
    <row r="113" spans="1:10" ht="15.75">
      <c r="A113" s="28" t="s">
        <v>271</v>
      </c>
      <c r="B113" s="22" t="s">
        <v>108</v>
      </c>
      <c r="C113" s="21" t="s">
        <v>420</v>
      </c>
      <c r="D113" s="29">
        <v>365.9</v>
      </c>
      <c r="E113" s="51">
        <v>12516</v>
      </c>
      <c r="F113" s="30">
        <v>20198</v>
      </c>
      <c r="G113" s="48"/>
      <c r="H113" s="27" t="s">
        <v>236</v>
      </c>
      <c r="J113" s="205"/>
    </row>
    <row r="114" spans="1:10" ht="15.75">
      <c r="A114" s="28" t="s">
        <v>355</v>
      </c>
      <c r="B114" s="22" t="s">
        <v>108</v>
      </c>
      <c r="C114" s="21" t="s">
        <v>519</v>
      </c>
      <c r="D114" s="29">
        <v>676.4</v>
      </c>
      <c r="E114" s="51">
        <v>26379</v>
      </c>
      <c r="F114" s="30">
        <f>(12740-G114)</f>
        <v>3809</v>
      </c>
      <c r="G114" s="48">
        <v>8931</v>
      </c>
      <c r="H114" s="27" t="s">
        <v>195</v>
      </c>
      <c r="J114" s="205"/>
    </row>
    <row r="115" spans="1:10" ht="15.75">
      <c r="A115" s="28" t="s">
        <v>356</v>
      </c>
      <c r="B115" s="22" t="s">
        <v>108</v>
      </c>
      <c r="C115" s="21" t="s">
        <v>418</v>
      </c>
      <c r="D115" s="29">
        <v>410</v>
      </c>
      <c r="E115" s="51">
        <v>15341</v>
      </c>
      <c r="F115" s="30">
        <v>63000</v>
      </c>
      <c r="G115" s="48"/>
      <c r="H115" s="27" t="s">
        <v>419</v>
      </c>
      <c r="J115" s="205"/>
    </row>
    <row r="116" spans="1:10" ht="15.75">
      <c r="A116" s="28" t="s">
        <v>357</v>
      </c>
      <c r="B116" s="22" t="s">
        <v>108</v>
      </c>
      <c r="C116" s="21" t="s">
        <v>176</v>
      </c>
      <c r="D116" s="29">
        <v>3323</v>
      </c>
      <c r="E116" s="51">
        <v>189609</v>
      </c>
      <c r="F116" s="50">
        <v>226943</v>
      </c>
      <c r="G116" s="48"/>
      <c r="H116" s="27" t="s">
        <v>85</v>
      </c>
      <c r="J116" s="205"/>
    </row>
    <row r="117" spans="1:10" ht="15.75">
      <c r="A117" s="28" t="s">
        <v>358</v>
      </c>
      <c r="B117" s="22" t="s">
        <v>108</v>
      </c>
      <c r="C117" s="21" t="s">
        <v>350</v>
      </c>
      <c r="D117" s="240">
        <f>(199.8+565.6+414)</f>
        <v>1179.4</v>
      </c>
      <c r="E117" s="51">
        <f>(4237.2+17081+641.4)</f>
        <v>21959.600000000002</v>
      </c>
      <c r="F117" s="50">
        <f>(9588+38460.8+13586.4)</f>
        <v>61635.200000000004</v>
      </c>
      <c r="G117" s="48"/>
      <c r="H117" s="27" t="s">
        <v>351</v>
      </c>
      <c r="J117" s="205"/>
    </row>
    <row r="118" spans="1:10" ht="15.75">
      <c r="A118" s="28" t="s">
        <v>359</v>
      </c>
      <c r="B118" s="22" t="s">
        <v>108</v>
      </c>
      <c r="C118" s="21" t="s">
        <v>520</v>
      </c>
      <c r="D118" s="29">
        <v>424</v>
      </c>
      <c r="E118" s="51">
        <v>30152</v>
      </c>
      <c r="F118" s="50">
        <v>32918.3</v>
      </c>
      <c r="G118" s="48"/>
      <c r="H118" s="39" t="s">
        <v>521</v>
      </c>
      <c r="J118" s="205"/>
    </row>
    <row r="119" spans="1:10" ht="15.75">
      <c r="A119" s="28" t="s">
        <v>360</v>
      </c>
      <c r="B119" s="22" t="s">
        <v>108</v>
      </c>
      <c r="C119" s="21" t="s">
        <v>178</v>
      </c>
      <c r="D119" s="29">
        <v>358.4</v>
      </c>
      <c r="E119" s="51">
        <v>20542</v>
      </c>
      <c r="F119" s="50">
        <v>24320</v>
      </c>
      <c r="G119" s="48"/>
      <c r="H119" s="39" t="s">
        <v>86</v>
      </c>
      <c r="J119" s="205"/>
    </row>
    <row r="120" spans="1:10" ht="15.75">
      <c r="A120" s="28" t="s">
        <v>361</v>
      </c>
      <c r="B120" s="22" t="s">
        <v>108</v>
      </c>
      <c r="C120" s="21" t="s">
        <v>275</v>
      </c>
      <c r="D120" s="29">
        <v>202.2</v>
      </c>
      <c r="E120" s="51">
        <v>6928</v>
      </c>
      <c r="F120" s="50">
        <v>15000</v>
      </c>
      <c r="G120" s="48"/>
      <c r="H120" s="39" t="s">
        <v>276</v>
      </c>
      <c r="J120" s="205"/>
    </row>
    <row r="121" spans="1:10" s="184" customFormat="1" ht="13.5" customHeight="1">
      <c r="A121" s="28" t="s">
        <v>362</v>
      </c>
      <c r="B121" s="22" t="s">
        <v>108</v>
      </c>
      <c r="C121" s="184" t="s">
        <v>425</v>
      </c>
      <c r="D121" s="193">
        <v>394.8</v>
      </c>
      <c r="E121" s="194">
        <v>26216.2</v>
      </c>
      <c r="F121" s="195">
        <f>(34660-G121)</f>
        <v>26048</v>
      </c>
      <c r="G121" s="198">
        <v>8612</v>
      </c>
      <c r="H121" s="185" t="s">
        <v>82</v>
      </c>
      <c r="J121" s="205"/>
    </row>
    <row r="122" spans="1:10" ht="13.5" customHeight="1">
      <c r="A122" s="28" t="s">
        <v>363</v>
      </c>
      <c r="B122" s="22" t="s">
        <v>108</v>
      </c>
      <c r="C122" s="21" t="s">
        <v>279</v>
      </c>
      <c r="D122" s="29">
        <v>368.1</v>
      </c>
      <c r="E122" s="51">
        <v>32114.19</v>
      </c>
      <c r="F122" s="50">
        <v>34580</v>
      </c>
      <c r="G122" s="48"/>
      <c r="H122" s="27" t="s">
        <v>280</v>
      </c>
      <c r="J122" s="205"/>
    </row>
    <row r="123" spans="1:10" ht="13.5" customHeight="1">
      <c r="A123" s="28" t="s">
        <v>364</v>
      </c>
      <c r="B123" s="22" t="s">
        <v>108</v>
      </c>
      <c r="C123" s="21" t="s">
        <v>327</v>
      </c>
      <c r="D123" s="29">
        <v>368.2</v>
      </c>
      <c r="E123" s="51">
        <v>26323.1</v>
      </c>
      <c r="F123" s="50">
        <f>(38790-G123)</f>
        <v>14490</v>
      </c>
      <c r="G123" s="48">
        <v>24300</v>
      </c>
      <c r="H123" s="27" t="s">
        <v>328</v>
      </c>
      <c r="J123" s="205"/>
    </row>
    <row r="124" spans="1:10" ht="13.5" customHeight="1">
      <c r="A124" s="28" t="s">
        <v>365</v>
      </c>
      <c r="B124" s="22" t="s">
        <v>108</v>
      </c>
      <c r="C124" s="21" t="s">
        <v>338</v>
      </c>
      <c r="D124" s="29">
        <v>232.6</v>
      </c>
      <c r="E124" s="51">
        <v>22540</v>
      </c>
      <c r="F124" s="50">
        <v>23418.16</v>
      </c>
      <c r="G124" s="48"/>
      <c r="H124" s="27" t="s">
        <v>82</v>
      </c>
      <c r="J124" s="205"/>
    </row>
    <row r="125" spans="1:10" ht="15.75">
      <c r="A125" s="28" t="s">
        <v>366</v>
      </c>
      <c r="B125" s="22" t="s">
        <v>108</v>
      </c>
      <c r="C125" s="21" t="s">
        <v>194</v>
      </c>
      <c r="D125" s="29">
        <v>537.7</v>
      </c>
      <c r="E125" s="51">
        <v>19430.1</v>
      </c>
      <c r="F125" s="50">
        <v>35087</v>
      </c>
      <c r="G125" s="48"/>
      <c r="H125" s="27" t="s">
        <v>195</v>
      </c>
      <c r="J125" s="205"/>
    </row>
    <row r="126" spans="1:10" ht="15.75">
      <c r="A126" s="28" t="s">
        <v>367</v>
      </c>
      <c r="B126" s="22" t="s">
        <v>108</v>
      </c>
      <c r="C126" s="21" t="s">
        <v>336</v>
      </c>
      <c r="D126" s="29">
        <v>186.2</v>
      </c>
      <c r="E126" s="51">
        <v>9385</v>
      </c>
      <c r="F126" s="50">
        <v>15000</v>
      </c>
      <c r="G126" s="48"/>
      <c r="H126" s="27" t="s">
        <v>87</v>
      </c>
      <c r="J126" s="205"/>
    </row>
    <row r="127" spans="1:10" ht="15.75">
      <c r="A127" s="28" t="s">
        <v>368</v>
      </c>
      <c r="B127" s="22" t="s">
        <v>108</v>
      </c>
      <c r="C127" s="21" t="s">
        <v>50</v>
      </c>
      <c r="D127" s="29">
        <v>539.4</v>
      </c>
      <c r="E127" s="51">
        <v>25122.6</v>
      </c>
      <c r="F127" s="50">
        <v>58000</v>
      </c>
      <c r="G127" s="48"/>
      <c r="H127" s="27" t="s">
        <v>87</v>
      </c>
      <c r="J127" s="205"/>
    </row>
    <row r="128" spans="1:10" ht="15.75">
      <c r="A128" s="28" t="s">
        <v>369</v>
      </c>
      <c r="B128" s="22" t="s">
        <v>108</v>
      </c>
      <c r="C128" s="21" t="s">
        <v>403</v>
      </c>
      <c r="D128" s="29">
        <v>18.2</v>
      </c>
      <c r="E128" s="49">
        <v>450</v>
      </c>
      <c r="F128" s="48">
        <v>1330</v>
      </c>
      <c r="G128" s="48"/>
      <c r="H128" s="27" t="s">
        <v>404</v>
      </c>
      <c r="J128" s="205"/>
    </row>
    <row r="129" spans="1:10" ht="15.75">
      <c r="A129" s="28" t="s">
        <v>370</v>
      </c>
      <c r="B129" s="22" t="s">
        <v>108</v>
      </c>
      <c r="C129" s="21" t="s">
        <v>317</v>
      </c>
      <c r="D129" s="29">
        <v>78.83</v>
      </c>
      <c r="E129" s="49">
        <v>1773.73</v>
      </c>
      <c r="F129" s="48">
        <v>4335.83</v>
      </c>
      <c r="G129" s="48"/>
      <c r="H129" s="27" t="s">
        <v>85</v>
      </c>
      <c r="J129" s="205"/>
    </row>
    <row r="130" spans="1:10" ht="15.75">
      <c r="A130" s="28" t="s">
        <v>371</v>
      </c>
      <c r="B130" s="22" t="s">
        <v>108</v>
      </c>
      <c r="C130" s="21" t="s">
        <v>165</v>
      </c>
      <c r="D130" s="29">
        <v>425.4</v>
      </c>
      <c r="E130" s="51">
        <v>23275</v>
      </c>
      <c r="F130" s="50">
        <v>27276</v>
      </c>
      <c r="G130" s="48"/>
      <c r="H130" s="27" t="s">
        <v>104</v>
      </c>
      <c r="J130" s="205"/>
    </row>
    <row r="131" spans="1:10" ht="15.75">
      <c r="A131" s="28" t="s">
        <v>372</v>
      </c>
      <c r="B131" s="22" t="s">
        <v>108</v>
      </c>
      <c r="C131" s="21" t="s">
        <v>239</v>
      </c>
      <c r="D131" s="240">
        <v>1337.3</v>
      </c>
      <c r="E131" s="51">
        <v>55325</v>
      </c>
      <c r="F131" s="50">
        <v>99425.3</v>
      </c>
      <c r="G131" s="48"/>
      <c r="H131" s="27" t="s">
        <v>240</v>
      </c>
      <c r="J131" s="205"/>
    </row>
    <row r="132" spans="1:10" ht="15.75">
      <c r="A132" s="28" t="s">
        <v>373</v>
      </c>
      <c r="B132" s="22" t="s">
        <v>108</v>
      </c>
      <c r="C132" s="21" t="s">
        <v>352</v>
      </c>
      <c r="D132" s="29">
        <v>321</v>
      </c>
      <c r="E132" s="51">
        <v>53928</v>
      </c>
      <c r="F132" s="50">
        <v>18940</v>
      </c>
      <c r="G132" s="48"/>
      <c r="H132" s="27" t="s">
        <v>353</v>
      </c>
      <c r="J132" s="205"/>
    </row>
    <row r="133" spans="1:10" ht="15.75">
      <c r="A133" s="28" t="s">
        <v>374</v>
      </c>
      <c r="B133" s="22" t="s">
        <v>108</v>
      </c>
      <c r="C133" s="21" t="s">
        <v>421</v>
      </c>
      <c r="D133" s="29">
        <v>957</v>
      </c>
      <c r="E133" s="51">
        <v>59523</v>
      </c>
      <c r="F133" s="50">
        <v>9500</v>
      </c>
      <c r="G133" s="48"/>
      <c r="H133" s="27" t="s">
        <v>419</v>
      </c>
      <c r="J133" s="205"/>
    </row>
    <row r="134" spans="1:10" ht="15.75">
      <c r="A134" s="28" t="s">
        <v>375</v>
      </c>
      <c r="B134" s="22" t="s">
        <v>108</v>
      </c>
      <c r="C134" s="21" t="s">
        <v>416</v>
      </c>
      <c r="D134" s="29">
        <v>217.5</v>
      </c>
      <c r="E134" s="51">
        <v>8700</v>
      </c>
      <c r="F134" s="50">
        <v>14790</v>
      </c>
      <c r="G134" s="48"/>
      <c r="H134" s="27" t="s">
        <v>417</v>
      </c>
      <c r="J134" s="205"/>
    </row>
    <row r="135" spans="1:10" ht="15.75">
      <c r="A135" s="28" t="s">
        <v>376</v>
      </c>
      <c r="B135" s="22" t="s">
        <v>108</v>
      </c>
      <c r="C135" s="21" t="s">
        <v>423</v>
      </c>
      <c r="D135" s="29">
        <v>358</v>
      </c>
      <c r="E135" s="51">
        <v>20760</v>
      </c>
      <c r="F135" s="50">
        <v>23270</v>
      </c>
      <c r="G135" s="48"/>
      <c r="H135" s="27" t="s">
        <v>424</v>
      </c>
      <c r="J135" s="205"/>
    </row>
    <row r="136" spans="1:10" ht="15.75">
      <c r="A136" s="28" t="s">
        <v>385</v>
      </c>
      <c r="B136" s="22" t="s">
        <v>108</v>
      </c>
      <c r="C136" s="21" t="s">
        <v>331</v>
      </c>
      <c r="D136" s="29">
        <v>1052</v>
      </c>
      <c r="E136" s="51">
        <v>77661</v>
      </c>
      <c r="F136" s="50">
        <v>64172</v>
      </c>
      <c r="G136" s="48"/>
      <c r="H136" s="27" t="s">
        <v>85</v>
      </c>
      <c r="J136" s="205"/>
    </row>
    <row r="137" spans="1:10" s="39" customFormat="1" ht="15.75">
      <c r="A137" s="28" t="s">
        <v>426</v>
      </c>
      <c r="B137" s="22" t="s">
        <v>108</v>
      </c>
      <c r="C137" s="39" t="s">
        <v>189</v>
      </c>
      <c r="D137" s="29">
        <v>674.7</v>
      </c>
      <c r="E137" s="49">
        <v>60723</v>
      </c>
      <c r="F137" s="48">
        <v>121446</v>
      </c>
      <c r="G137" s="48"/>
      <c r="H137" s="27" t="s">
        <v>190</v>
      </c>
      <c r="J137" s="205"/>
    </row>
    <row r="138" spans="1:10" ht="15.75">
      <c r="A138" s="28" t="s">
        <v>427</v>
      </c>
      <c r="B138" s="22" t="s">
        <v>108</v>
      </c>
      <c r="C138" s="41" t="s">
        <v>139</v>
      </c>
      <c r="D138" s="29">
        <v>549.1</v>
      </c>
      <c r="E138" s="51">
        <v>26223.16</v>
      </c>
      <c r="F138" s="50">
        <v>32465</v>
      </c>
      <c r="G138" s="48"/>
      <c r="H138" s="27" t="s">
        <v>138</v>
      </c>
      <c r="J138" s="205"/>
    </row>
    <row r="139" spans="1:10" ht="15.75">
      <c r="A139" s="28" t="s">
        <v>428</v>
      </c>
      <c r="B139" s="22" t="s">
        <v>108</v>
      </c>
      <c r="C139" s="21" t="s">
        <v>241</v>
      </c>
      <c r="D139" s="29">
        <v>21.16</v>
      </c>
      <c r="E139" s="51">
        <v>3376</v>
      </c>
      <c r="F139" s="50">
        <v>1147.84</v>
      </c>
      <c r="G139" s="51"/>
      <c r="H139" s="27" t="s">
        <v>83</v>
      </c>
      <c r="J139" s="205"/>
    </row>
    <row r="140" spans="1:10" ht="15.75">
      <c r="A140" s="28" t="s">
        <v>429</v>
      </c>
      <c r="B140" s="22" t="s">
        <v>108</v>
      </c>
      <c r="C140" s="112" t="s">
        <v>414</v>
      </c>
      <c r="D140" s="29">
        <v>1371</v>
      </c>
      <c r="E140" s="51">
        <v>152873</v>
      </c>
      <c r="F140" s="50">
        <v>160105</v>
      </c>
      <c r="G140" s="51"/>
      <c r="H140" s="27" t="s">
        <v>415</v>
      </c>
      <c r="J140" s="205"/>
    </row>
    <row r="141" spans="4:8" ht="15">
      <c r="D141" s="61"/>
      <c r="E141" s="51"/>
      <c r="F141" s="50"/>
      <c r="G141" s="51"/>
      <c r="H141" s="27"/>
    </row>
    <row r="142" spans="1:8" s="23" customFormat="1" ht="15.75">
      <c r="A142" s="23" t="s">
        <v>52</v>
      </c>
      <c r="B142" s="24"/>
      <c r="D142" s="64"/>
      <c r="E142" s="54"/>
      <c r="F142" s="53"/>
      <c r="G142" s="54"/>
      <c r="H142" s="32"/>
    </row>
    <row r="143" spans="4:8" ht="15">
      <c r="D143" s="61"/>
      <c r="E143" s="51"/>
      <c r="F143" s="50"/>
      <c r="G143" s="51"/>
      <c r="H143" s="27"/>
    </row>
    <row r="144" spans="1:10" ht="15.75">
      <c r="A144" s="28" t="s">
        <v>13</v>
      </c>
      <c r="B144" s="22" t="s">
        <v>108</v>
      </c>
      <c r="C144" s="21" t="s">
        <v>166</v>
      </c>
      <c r="D144" s="29">
        <v>515.6</v>
      </c>
      <c r="E144" s="51">
        <v>97964</v>
      </c>
      <c r="F144" s="50">
        <v>36092</v>
      </c>
      <c r="G144" s="244"/>
      <c r="H144" s="27" t="s">
        <v>88</v>
      </c>
      <c r="J144" s="205"/>
    </row>
    <row r="145" spans="1:10" ht="15.75">
      <c r="A145" s="28" t="s">
        <v>14</v>
      </c>
      <c r="B145" s="22" t="s">
        <v>108</v>
      </c>
      <c r="C145" s="21" t="s">
        <v>246</v>
      </c>
      <c r="D145" s="29">
        <v>290</v>
      </c>
      <c r="E145" s="51">
        <v>29992</v>
      </c>
      <c r="F145" s="50">
        <v>21594</v>
      </c>
      <c r="G145" s="48"/>
      <c r="H145" s="27" t="s">
        <v>247</v>
      </c>
      <c r="J145" s="205"/>
    </row>
    <row r="146" spans="1:10" ht="15.75">
      <c r="A146" s="28" t="s">
        <v>15</v>
      </c>
      <c r="B146" s="22" t="s">
        <v>108</v>
      </c>
      <c r="C146" s="21" t="s">
        <v>134</v>
      </c>
      <c r="D146" s="30">
        <v>1077.5</v>
      </c>
      <c r="E146" s="66">
        <v>204725</v>
      </c>
      <c r="F146" s="48">
        <v>75425</v>
      </c>
      <c r="G146" s="48"/>
      <c r="H146" s="27" t="s">
        <v>91</v>
      </c>
      <c r="J146" s="205"/>
    </row>
    <row r="147" spans="1:10" ht="15.75">
      <c r="A147" s="28" t="s">
        <v>16</v>
      </c>
      <c r="B147" s="22" t="s">
        <v>108</v>
      </c>
      <c r="C147" s="21" t="s">
        <v>487</v>
      </c>
      <c r="D147" s="30">
        <v>34.7</v>
      </c>
      <c r="E147" s="66">
        <v>6593</v>
      </c>
      <c r="F147" s="48">
        <v>2429</v>
      </c>
      <c r="G147" s="48"/>
      <c r="H147" s="27" t="s">
        <v>488</v>
      </c>
      <c r="J147" s="205"/>
    </row>
    <row r="148" spans="1:10" ht="15.75">
      <c r="A148" s="28" t="s">
        <v>11</v>
      </c>
      <c r="B148" s="22" t="s">
        <v>108</v>
      </c>
      <c r="C148" s="21" t="s">
        <v>304</v>
      </c>
      <c r="D148" s="29">
        <v>61.5</v>
      </c>
      <c r="E148" s="49">
        <v>2760</v>
      </c>
      <c r="F148" s="48">
        <v>3240</v>
      </c>
      <c r="G148" s="48"/>
      <c r="H148" s="27" t="s">
        <v>305</v>
      </c>
      <c r="J148" s="205"/>
    </row>
    <row r="149" spans="1:10" ht="15.75">
      <c r="A149" s="28" t="s">
        <v>17</v>
      </c>
      <c r="B149" s="22" t="s">
        <v>108</v>
      </c>
      <c r="C149" s="21" t="s">
        <v>243</v>
      </c>
      <c r="D149" s="29">
        <v>400</v>
      </c>
      <c r="E149" s="49">
        <v>23500</v>
      </c>
      <c r="F149" s="48">
        <v>25000</v>
      </c>
      <c r="G149" s="48"/>
      <c r="H149" s="27" t="s">
        <v>244</v>
      </c>
      <c r="J149" s="205"/>
    </row>
    <row r="150" spans="1:10" ht="15.75">
      <c r="A150" s="28" t="s">
        <v>18</v>
      </c>
      <c r="B150" s="22" t="s">
        <v>108</v>
      </c>
      <c r="C150" s="21" t="s">
        <v>318</v>
      </c>
      <c r="D150" s="29">
        <v>125</v>
      </c>
      <c r="E150" s="49">
        <v>22500</v>
      </c>
      <c r="F150" s="48">
        <v>5695</v>
      </c>
      <c r="G150" s="48"/>
      <c r="H150" s="27" t="s">
        <v>319</v>
      </c>
      <c r="J150" s="205"/>
    </row>
    <row r="151" spans="1:10" ht="15.75">
      <c r="A151" s="28" t="s">
        <v>19</v>
      </c>
      <c r="B151" s="22" t="s">
        <v>108</v>
      </c>
      <c r="C151" s="21" t="s">
        <v>197</v>
      </c>
      <c r="D151" s="29">
        <v>345</v>
      </c>
      <c r="E151" s="51">
        <v>65550</v>
      </c>
      <c r="F151" s="50">
        <v>24150</v>
      </c>
      <c r="G151" s="48"/>
      <c r="H151" s="27" t="s">
        <v>198</v>
      </c>
      <c r="J151" s="205"/>
    </row>
    <row r="152" spans="1:10" ht="15.75">
      <c r="A152" s="28" t="s">
        <v>21</v>
      </c>
      <c r="B152" s="22" t="s">
        <v>108</v>
      </c>
      <c r="C152" s="40" t="s">
        <v>121</v>
      </c>
      <c r="D152" s="29">
        <v>84.7</v>
      </c>
      <c r="E152" s="51">
        <v>8342</v>
      </c>
      <c r="F152" s="50">
        <v>5557</v>
      </c>
      <c r="G152" s="48"/>
      <c r="H152" s="27" t="s">
        <v>122</v>
      </c>
      <c r="J152" s="205"/>
    </row>
    <row r="153" spans="1:10" ht="15.75">
      <c r="A153" s="28" t="s">
        <v>24</v>
      </c>
      <c r="B153" s="22" t="s">
        <v>108</v>
      </c>
      <c r="C153" s="40" t="s">
        <v>128</v>
      </c>
      <c r="D153" s="37">
        <v>1098.1</v>
      </c>
      <c r="E153" s="192">
        <v>208639</v>
      </c>
      <c r="F153" s="48">
        <v>76867</v>
      </c>
      <c r="G153" s="48"/>
      <c r="H153" s="27" t="s">
        <v>129</v>
      </c>
      <c r="J153" s="205"/>
    </row>
    <row r="154" spans="1:10" ht="15.75">
      <c r="A154" s="28" t="s">
        <v>25</v>
      </c>
      <c r="B154" s="22" t="s">
        <v>108</v>
      </c>
      <c r="C154" s="40" t="s">
        <v>242</v>
      </c>
      <c r="D154" s="191">
        <v>708.93</v>
      </c>
      <c r="E154" s="51">
        <v>70534.5</v>
      </c>
      <c r="F154" s="189">
        <v>16390.5</v>
      </c>
      <c r="G154" s="244">
        <v>29893</v>
      </c>
      <c r="H154" s="27" t="s">
        <v>383</v>
      </c>
      <c r="J154" s="205"/>
    </row>
    <row r="155" spans="1:10" ht="15.75">
      <c r="A155" s="28" t="s">
        <v>26</v>
      </c>
      <c r="B155" s="22" t="s">
        <v>108</v>
      </c>
      <c r="C155" s="40" t="s">
        <v>202</v>
      </c>
      <c r="D155" s="29">
        <v>297.8</v>
      </c>
      <c r="E155" s="48">
        <v>11238.1</v>
      </c>
      <c r="F155" s="48">
        <v>33146.76</v>
      </c>
      <c r="G155" s="48"/>
      <c r="H155" s="27" t="s">
        <v>175</v>
      </c>
      <c r="J155" s="205"/>
    </row>
    <row r="156" spans="1:10" ht="15.75">
      <c r="A156" s="28" t="s">
        <v>27</v>
      </c>
      <c r="B156" s="22" t="s">
        <v>108</v>
      </c>
      <c r="C156" s="40" t="s">
        <v>199</v>
      </c>
      <c r="D156" s="29">
        <v>590.4</v>
      </c>
      <c r="E156" s="48">
        <v>86077</v>
      </c>
      <c r="F156" s="48">
        <v>86019</v>
      </c>
      <c r="G156" s="48"/>
      <c r="H156" s="27" t="s">
        <v>90</v>
      </c>
      <c r="J156" s="205"/>
    </row>
    <row r="157" spans="1:10" ht="15.75">
      <c r="A157" s="28" t="s">
        <v>28</v>
      </c>
      <c r="B157" s="22" t="s">
        <v>108</v>
      </c>
      <c r="C157" s="40" t="s">
        <v>411</v>
      </c>
      <c r="D157" s="29">
        <v>261.5</v>
      </c>
      <c r="E157" s="49">
        <v>25717</v>
      </c>
      <c r="F157" s="48">
        <v>16983</v>
      </c>
      <c r="G157" s="48"/>
      <c r="H157" s="27" t="s">
        <v>136</v>
      </c>
      <c r="J157" s="205"/>
    </row>
    <row r="158" spans="1:10" ht="15.75">
      <c r="A158" s="28" t="s">
        <v>29</v>
      </c>
      <c r="B158" s="22" t="s">
        <v>108</v>
      </c>
      <c r="C158" s="40" t="s">
        <v>215</v>
      </c>
      <c r="D158" s="29">
        <v>620.5</v>
      </c>
      <c r="E158" s="48">
        <v>111690</v>
      </c>
      <c r="F158" s="48">
        <v>137492.5</v>
      </c>
      <c r="G158" s="48"/>
      <c r="H158" s="27" t="s">
        <v>216</v>
      </c>
      <c r="J158" s="205"/>
    </row>
    <row r="159" spans="1:10" ht="15.75">
      <c r="A159" s="28" t="s">
        <v>30</v>
      </c>
      <c r="B159" s="22" t="s">
        <v>108</v>
      </c>
      <c r="C159" s="40" t="s">
        <v>217</v>
      </c>
      <c r="D159" s="29">
        <v>250.4</v>
      </c>
      <c r="E159" s="49">
        <v>26450</v>
      </c>
      <c r="F159" s="48">
        <v>29390</v>
      </c>
      <c r="G159" s="48"/>
      <c r="H159" s="27" t="s">
        <v>136</v>
      </c>
      <c r="J159" s="205"/>
    </row>
    <row r="160" spans="1:10" ht="15.75">
      <c r="A160" s="28" t="s">
        <v>31</v>
      </c>
      <c r="B160" s="22" t="s">
        <v>108</v>
      </c>
      <c r="C160" s="40" t="s">
        <v>182</v>
      </c>
      <c r="D160" s="29">
        <v>600.8</v>
      </c>
      <c r="E160" s="49">
        <v>114152</v>
      </c>
      <c r="F160" s="48">
        <v>42056</v>
      </c>
      <c r="G160" s="48"/>
      <c r="H160" s="27" t="s">
        <v>88</v>
      </c>
      <c r="J160" s="205"/>
    </row>
    <row r="161" spans="1:10" ht="15.75">
      <c r="A161" s="28" t="s">
        <v>32</v>
      </c>
      <c r="B161" s="22" t="s">
        <v>108</v>
      </c>
      <c r="C161" s="40" t="s">
        <v>484</v>
      </c>
      <c r="D161" s="29">
        <v>316</v>
      </c>
      <c r="E161" s="49">
        <v>24370</v>
      </c>
      <c r="F161" s="48">
        <v>23300</v>
      </c>
      <c r="G161" s="48"/>
      <c r="H161" s="27" t="s">
        <v>149</v>
      </c>
      <c r="J161" s="205"/>
    </row>
    <row r="162" spans="1:10" ht="15.75">
      <c r="A162" s="28" t="s">
        <v>33</v>
      </c>
      <c r="B162" s="22" t="s">
        <v>108</v>
      </c>
      <c r="C162" s="21" t="s">
        <v>167</v>
      </c>
      <c r="D162" s="29">
        <v>902</v>
      </c>
      <c r="E162" s="48">
        <v>30000</v>
      </c>
      <c r="F162" s="48">
        <f>(118787-G162)</f>
        <v>73787</v>
      </c>
      <c r="G162" s="48">
        <v>45000</v>
      </c>
      <c r="H162" s="27" t="s">
        <v>106</v>
      </c>
      <c r="J162" s="205"/>
    </row>
    <row r="163" spans="1:10" ht="15.75">
      <c r="A163" s="28" t="s">
        <v>34</v>
      </c>
      <c r="B163" s="22" t="s">
        <v>108</v>
      </c>
      <c r="C163" s="21" t="s">
        <v>320</v>
      </c>
      <c r="D163" s="29">
        <v>934.5</v>
      </c>
      <c r="E163" s="48"/>
      <c r="F163" s="48"/>
      <c r="G163" s="48">
        <v>165800</v>
      </c>
      <c r="H163" s="27" t="s">
        <v>122</v>
      </c>
      <c r="J163" s="205"/>
    </row>
    <row r="164" spans="1:10" ht="15.75">
      <c r="A164" s="28" t="s">
        <v>35</v>
      </c>
      <c r="B164" s="22" t="s">
        <v>108</v>
      </c>
      <c r="C164" s="22" t="s">
        <v>168</v>
      </c>
      <c r="D164" s="29">
        <v>191.67</v>
      </c>
      <c r="E164" s="48">
        <v>32150</v>
      </c>
      <c r="F164" s="48">
        <f>(16846-G164)</f>
        <v>12646</v>
      </c>
      <c r="G164" s="48">
        <v>4200</v>
      </c>
      <c r="H164" s="27" t="s">
        <v>92</v>
      </c>
      <c r="J164" s="205"/>
    </row>
    <row r="165" spans="1:10" ht="15.75">
      <c r="A165" s="28" t="s">
        <v>36</v>
      </c>
      <c r="B165" s="22" t="s">
        <v>108</v>
      </c>
      <c r="C165" s="36" t="s">
        <v>524</v>
      </c>
      <c r="D165" s="29">
        <v>265.8</v>
      </c>
      <c r="E165" s="49">
        <v>22185</v>
      </c>
      <c r="F165" s="48">
        <v>36000</v>
      </c>
      <c r="G165" s="49"/>
      <c r="H165" s="27" t="s">
        <v>525</v>
      </c>
      <c r="J165" s="205"/>
    </row>
    <row r="166" spans="1:10" ht="15.75">
      <c r="A166" s="28" t="s">
        <v>37</v>
      </c>
      <c r="B166" s="22" t="s">
        <v>108</v>
      </c>
      <c r="C166" s="22" t="s">
        <v>481</v>
      </c>
      <c r="D166" s="29">
        <v>1.2</v>
      </c>
      <c r="E166" s="49">
        <v>228</v>
      </c>
      <c r="F166" s="48">
        <v>84</v>
      </c>
      <c r="G166" s="49"/>
      <c r="H166" s="27" t="s">
        <v>482</v>
      </c>
      <c r="J166" s="205"/>
    </row>
    <row r="167" spans="1:10" ht="15.75">
      <c r="A167" s="28" t="s">
        <v>38</v>
      </c>
      <c r="B167" s="22" t="s">
        <v>108</v>
      </c>
      <c r="C167" s="22" t="s">
        <v>526</v>
      </c>
      <c r="D167" s="29">
        <v>127.3</v>
      </c>
      <c r="E167" s="49"/>
      <c r="F167" s="48">
        <v>11617</v>
      </c>
      <c r="G167" s="49"/>
      <c r="H167" s="27" t="s">
        <v>527</v>
      </c>
      <c r="J167" s="205"/>
    </row>
    <row r="168" spans="1:10" ht="15.75">
      <c r="A168" s="207" t="s">
        <v>39</v>
      </c>
      <c r="B168" s="168" t="s">
        <v>108</v>
      </c>
      <c r="C168" s="168" t="s">
        <v>409</v>
      </c>
      <c r="D168" s="220">
        <v>372.6</v>
      </c>
      <c r="E168" s="221">
        <v>64442</v>
      </c>
      <c r="F168" s="218">
        <v>28879</v>
      </c>
      <c r="G168" s="221"/>
      <c r="H168" s="183" t="s">
        <v>410</v>
      </c>
      <c r="J168" s="205"/>
    </row>
    <row r="169" spans="1:8" ht="14.25" customHeight="1">
      <c r="A169" s="269" t="s">
        <v>464</v>
      </c>
      <c r="B169" s="269"/>
      <c r="C169" s="269"/>
      <c r="D169" s="269"/>
      <c r="E169" s="269"/>
      <c r="F169" s="269"/>
      <c r="G169" s="269"/>
      <c r="H169" s="269"/>
    </row>
    <row r="170" ht="14.25" customHeight="1"/>
    <row r="171" spans="1:8" s="23" customFormat="1" ht="15.75">
      <c r="A171" s="85"/>
      <c r="B171" s="85"/>
      <c r="C171" s="86"/>
      <c r="D171" s="87" t="s">
        <v>69</v>
      </c>
      <c r="E171" s="88" t="s">
        <v>61</v>
      </c>
      <c r="F171" s="89" t="s">
        <v>70</v>
      </c>
      <c r="G171" s="90"/>
      <c r="H171" s="91"/>
    </row>
    <row r="172" spans="1:8" s="23" customFormat="1" ht="15.75">
      <c r="A172" s="24"/>
      <c r="B172" s="24"/>
      <c r="C172" s="23" t="s">
        <v>390</v>
      </c>
      <c r="D172" s="25" t="s">
        <v>71</v>
      </c>
      <c r="E172" s="92" t="s">
        <v>63</v>
      </c>
      <c r="F172" s="93" t="s">
        <v>72</v>
      </c>
      <c r="G172" s="94"/>
      <c r="H172" s="95" t="s">
        <v>73</v>
      </c>
    </row>
    <row r="173" spans="1:8" s="23" customFormat="1" ht="15.75">
      <c r="A173" s="96"/>
      <c r="B173" s="96"/>
      <c r="C173" s="97"/>
      <c r="D173" s="98" t="s">
        <v>64</v>
      </c>
      <c r="E173" s="99" t="s">
        <v>65</v>
      </c>
      <c r="F173" s="100" t="s">
        <v>74</v>
      </c>
      <c r="G173" s="101" t="s">
        <v>75</v>
      </c>
      <c r="H173" s="102"/>
    </row>
    <row r="174" spans="1:10" s="23" customFormat="1" ht="15.75">
      <c r="A174" s="28" t="s">
        <v>40</v>
      </c>
      <c r="B174" s="22" t="s">
        <v>108</v>
      </c>
      <c r="C174" s="22" t="s">
        <v>528</v>
      </c>
      <c r="D174" s="29">
        <v>442.3</v>
      </c>
      <c r="E174" s="30" t="s">
        <v>529</v>
      </c>
      <c r="F174" s="30">
        <v>39807</v>
      </c>
      <c r="G174" s="248"/>
      <c r="H174" s="32" t="s">
        <v>282</v>
      </c>
      <c r="J174" s="205"/>
    </row>
    <row r="175" spans="1:10" ht="14.25" customHeight="1">
      <c r="A175" s="28" t="s">
        <v>41</v>
      </c>
      <c r="B175" s="22" t="s">
        <v>108</v>
      </c>
      <c r="C175" s="22" t="s">
        <v>172</v>
      </c>
      <c r="D175" s="29">
        <v>184.78</v>
      </c>
      <c r="E175" s="51">
        <v>10716</v>
      </c>
      <c r="F175" s="50">
        <v>11863.1</v>
      </c>
      <c r="G175" s="48"/>
      <c r="H175" s="27" t="s">
        <v>116</v>
      </c>
      <c r="J175" s="205"/>
    </row>
    <row r="176" spans="1:10" ht="14.25" customHeight="1">
      <c r="A176" s="28" t="s">
        <v>42</v>
      </c>
      <c r="B176" s="22" t="s">
        <v>108</v>
      </c>
      <c r="C176" s="22" t="s">
        <v>408</v>
      </c>
      <c r="D176" s="29">
        <f>(380+320)</f>
        <v>700</v>
      </c>
      <c r="E176" s="51">
        <f>(25600+32000)</f>
        <v>57600</v>
      </c>
      <c r="F176" s="50">
        <v>64000</v>
      </c>
      <c r="G176" s="48"/>
      <c r="H176" s="27" t="s">
        <v>136</v>
      </c>
      <c r="J176" s="205"/>
    </row>
    <row r="177" spans="1:10" ht="14.25" customHeight="1">
      <c r="A177" s="28" t="s">
        <v>43</v>
      </c>
      <c r="B177" s="22" t="s">
        <v>108</v>
      </c>
      <c r="C177" s="22" t="s">
        <v>412</v>
      </c>
      <c r="D177" s="29">
        <v>186</v>
      </c>
      <c r="E177" s="51">
        <v>32038</v>
      </c>
      <c r="F177" s="50">
        <v>12648</v>
      </c>
      <c r="G177" s="48"/>
      <c r="H177" s="27" t="s">
        <v>122</v>
      </c>
      <c r="J177" s="205"/>
    </row>
    <row r="178" spans="1:10" ht="15.75">
      <c r="A178" s="28" t="s">
        <v>44</v>
      </c>
      <c r="B178" s="22" t="s">
        <v>108</v>
      </c>
      <c r="C178" s="40" t="s">
        <v>196</v>
      </c>
      <c r="D178" s="29">
        <v>268.5</v>
      </c>
      <c r="E178" s="51">
        <v>21100</v>
      </c>
      <c r="F178" s="50">
        <v>18795</v>
      </c>
      <c r="G178" s="48"/>
      <c r="H178" s="27" t="s">
        <v>136</v>
      </c>
      <c r="J178" s="205"/>
    </row>
    <row r="179" spans="1:10" ht="15.75">
      <c r="A179" s="28" t="s">
        <v>124</v>
      </c>
      <c r="B179" s="22" t="s">
        <v>108</v>
      </c>
      <c r="C179" s="40" t="s">
        <v>406</v>
      </c>
      <c r="D179" s="29">
        <v>50.01</v>
      </c>
      <c r="E179" s="51">
        <v>4024</v>
      </c>
      <c r="F179" s="50">
        <v>3000</v>
      </c>
      <c r="G179" s="48"/>
      <c r="H179" s="27" t="s">
        <v>136</v>
      </c>
      <c r="J179" s="205"/>
    </row>
    <row r="180" spans="1:10" ht="15.75">
      <c r="A180" s="28" t="s">
        <v>45</v>
      </c>
      <c r="B180" s="22" t="s">
        <v>108</v>
      </c>
      <c r="C180" s="40" t="s">
        <v>354</v>
      </c>
      <c r="D180" s="29">
        <v>369.7</v>
      </c>
      <c r="E180" s="51">
        <v>47046.5</v>
      </c>
      <c r="F180" s="50">
        <v>35000</v>
      </c>
      <c r="G180" s="48"/>
      <c r="H180" s="27" t="s">
        <v>282</v>
      </c>
      <c r="J180" s="205"/>
    </row>
    <row r="181" spans="1:10" ht="15.75">
      <c r="A181" s="28" t="s">
        <v>46</v>
      </c>
      <c r="B181" s="22" t="s">
        <v>108</v>
      </c>
      <c r="C181" s="40" t="s">
        <v>200</v>
      </c>
      <c r="D181" s="29">
        <v>308.6</v>
      </c>
      <c r="E181" s="51">
        <v>58634</v>
      </c>
      <c r="F181" s="50">
        <v>21602</v>
      </c>
      <c r="G181" s="48"/>
      <c r="H181" s="27" t="s">
        <v>91</v>
      </c>
      <c r="J181" s="205"/>
    </row>
    <row r="182" spans="1:10" ht="15.75">
      <c r="A182" s="28" t="s">
        <v>220</v>
      </c>
      <c r="B182" s="22" t="s">
        <v>108</v>
      </c>
      <c r="C182" s="40" t="s">
        <v>400</v>
      </c>
      <c r="D182" s="29">
        <v>220</v>
      </c>
      <c r="E182" s="51"/>
      <c r="F182" s="50">
        <v>18438</v>
      </c>
      <c r="G182" s="48"/>
      <c r="H182" s="27" t="s">
        <v>219</v>
      </c>
      <c r="J182" s="205"/>
    </row>
    <row r="183" spans="1:10" ht="15.75">
      <c r="A183" s="28" t="s">
        <v>221</v>
      </c>
      <c r="B183" s="22" t="s">
        <v>108</v>
      </c>
      <c r="C183" s="21" t="s">
        <v>401</v>
      </c>
      <c r="D183" s="29">
        <v>4</v>
      </c>
      <c r="E183" s="49">
        <v>575</v>
      </c>
      <c r="F183" s="48">
        <v>280</v>
      </c>
      <c r="G183" s="48"/>
      <c r="H183" s="27" t="s">
        <v>175</v>
      </c>
      <c r="J183" s="205"/>
    </row>
    <row r="184" spans="1:10" ht="15.75">
      <c r="A184" s="28" t="s">
        <v>222</v>
      </c>
      <c r="B184" s="22" t="s">
        <v>108</v>
      </c>
      <c r="C184" s="40" t="s">
        <v>250</v>
      </c>
      <c r="D184" s="29">
        <v>252</v>
      </c>
      <c r="E184" s="51">
        <v>47376</v>
      </c>
      <c r="F184" s="50">
        <v>39000</v>
      </c>
      <c r="G184" s="48"/>
      <c r="H184" s="27" t="s">
        <v>88</v>
      </c>
      <c r="J184" s="205"/>
    </row>
    <row r="185" spans="1:10" ht="15.75">
      <c r="A185" s="28" t="s">
        <v>223</v>
      </c>
      <c r="B185" s="22" t="s">
        <v>108</v>
      </c>
      <c r="C185" s="40" t="s">
        <v>402</v>
      </c>
      <c r="D185" s="29">
        <v>414.83</v>
      </c>
      <c r="E185" s="51">
        <v>33114</v>
      </c>
      <c r="F185" s="50">
        <v>38420</v>
      </c>
      <c r="G185" s="48"/>
      <c r="H185" s="27" t="s">
        <v>90</v>
      </c>
      <c r="J185" s="205"/>
    </row>
    <row r="186" spans="1:10" ht="15.75">
      <c r="A186" s="28" t="s">
        <v>252</v>
      </c>
      <c r="B186" s="22" t="s">
        <v>108</v>
      </c>
      <c r="C186" s="40" t="s">
        <v>531</v>
      </c>
      <c r="D186" s="29">
        <v>9.83</v>
      </c>
      <c r="E186" s="51">
        <v>1144</v>
      </c>
      <c r="F186" s="50">
        <v>665</v>
      </c>
      <c r="G186" s="48"/>
      <c r="H186" s="27" t="s">
        <v>532</v>
      </c>
      <c r="J186" s="205"/>
    </row>
    <row r="187" spans="1:10" ht="14.25" customHeight="1">
      <c r="A187" s="28" t="s">
        <v>253</v>
      </c>
      <c r="B187" s="22" t="s">
        <v>108</v>
      </c>
      <c r="C187" s="21" t="s">
        <v>479</v>
      </c>
      <c r="D187" s="29">
        <v>20</v>
      </c>
      <c r="E187" s="48">
        <v>1700</v>
      </c>
      <c r="F187" s="48">
        <v>1200</v>
      </c>
      <c r="G187" s="48"/>
      <c r="H187" s="27" t="s">
        <v>480</v>
      </c>
      <c r="J187" s="205"/>
    </row>
    <row r="188" spans="1:10" ht="14.25" customHeight="1">
      <c r="A188" s="28" t="s">
        <v>254</v>
      </c>
      <c r="B188" s="22" t="s">
        <v>108</v>
      </c>
      <c r="C188" s="21" t="s">
        <v>533</v>
      </c>
      <c r="D188" s="29">
        <v>172.5</v>
      </c>
      <c r="E188" s="48">
        <v>34500</v>
      </c>
      <c r="F188" s="48"/>
      <c r="G188" s="48">
        <v>34500</v>
      </c>
      <c r="H188" s="27" t="s">
        <v>534</v>
      </c>
      <c r="J188" s="205"/>
    </row>
    <row r="189" spans="1:10" ht="15.75">
      <c r="A189" s="28" t="s">
        <v>255</v>
      </c>
      <c r="B189" s="22" t="s">
        <v>108</v>
      </c>
      <c r="C189" s="21" t="s">
        <v>296</v>
      </c>
      <c r="D189" s="29">
        <v>565.93</v>
      </c>
      <c r="E189" s="48">
        <v>67142</v>
      </c>
      <c r="F189" s="48">
        <v>65000</v>
      </c>
      <c r="G189" s="48"/>
      <c r="H189" s="27" t="s">
        <v>297</v>
      </c>
      <c r="J189" s="205"/>
    </row>
    <row r="190" spans="1:10" ht="15.75">
      <c r="A190" s="28" t="s">
        <v>256</v>
      </c>
      <c r="B190" s="22" t="s">
        <v>108</v>
      </c>
      <c r="C190" s="21" t="s">
        <v>140</v>
      </c>
      <c r="D190" s="37">
        <v>2583.63</v>
      </c>
      <c r="E190" s="48">
        <f>(238661.7-F190)</f>
        <v>79288</v>
      </c>
      <c r="F190" s="48">
        <f>(238661.7-(37009+42279))</f>
        <v>159373.7</v>
      </c>
      <c r="G190" s="48"/>
      <c r="H190" s="27" t="s">
        <v>93</v>
      </c>
      <c r="J190" s="205"/>
    </row>
    <row r="191" spans="1:10" ht="15.75">
      <c r="A191" s="28" t="s">
        <v>257</v>
      </c>
      <c r="B191" s="22" t="s">
        <v>108</v>
      </c>
      <c r="C191" s="21" t="s">
        <v>218</v>
      </c>
      <c r="D191" s="29">
        <v>278.76</v>
      </c>
      <c r="E191" s="49"/>
      <c r="F191" s="48">
        <v>25000</v>
      </c>
      <c r="G191" s="48"/>
      <c r="H191" s="27" t="s">
        <v>219</v>
      </c>
      <c r="J191" s="205"/>
    </row>
    <row r="192" spans="1:10" ht="15.75">
      <c r="A192" s="28" t="s">
        <v>258</v>
      </c>
      <c r="B192" s="22" t="s">
        <v>108</v>
      </c>
      <c r="C192" s="21" t="s">
        <v>405</v>
      </c>
      <c r="D192" s="29">
        <v>215.25</v>
      </c>
      <c r="E192" s="49">
        <v>24591</v>
      </c>
      <c r="F192" s="48">
        <v>27990</v>
      </c>
      <c r="G192" s="48"/>
      <c r="H192" s="27" t="s">
        <v>341</v>
      </c>
      <c r="J192" s="205"/>
    </row>
    <row r="193" spans="1:10" ht="15.75">
      <c r="A193" s="28" t="s">
        <v>259</v>
      </c>
      <c r="B193" s="22" t="s">
        <v>108</v>
      </c>
      <c r="C193" s="42" t="s">
        <v>173</v>
      </c>
      <c r="D193" s="29">
        <v>697.7</v>
      </c>
      <c r="E193" s="49">
        <v>432563</v>
      </c>
      <c r="F193" s="48">
        <v>48839</v>
      </c>
      <c r="G193" s="48"/>
      <c r="H193" s="27" t="s">
        <v>174</v>
      </c>
      <c r="J193" s="205"/>
    </row>
    <row r="194" spans="1:10" ht="15.75">
      <c r="A194" s="28" t="s">
        <v>260</v>
      </c>
      <c r="B194" s="22" t="s">
        <v>108</v>
      </c>
      <c r="C194" s="42" t="s">
        <v>145</v>
      </c>
      <c r="D194" s="29">
        <v>201</v>
      </c>
      <c r="E194" s="49">
        <v>36180</v>
      </c>
      <c r="F194" s="48">
        <v>14070</v>
      </c>
      <c r="G194" s="48"/>
      <c r="H194" s="27" t="s">
        <v>107</v>
      </c>
      <c r="J194" s="205"/>
    </row>
    <row r="195" spans="1:10" ht="15.75">
      <c r="A195" s="28" t="s">
        <v>261</v>
      </c>
      <c r="B195" s="22" t="s">
        <v>108</v>
      </c>
      <c r="C195" s="42" t="s">
        <v>251</v>
      </c>
      <c r="D195" s="30">
        <v>596050</v>
      </c>
      <c r="E195" s="49">
        <v>65000</v>
      </c>
      <c r="F195" s="48">
        <v>65000</v>
      </c>
      <c r="G195" s="48"/>
      <c r="H195" s="27" t="s">
        <v>90</v>
      </c>
      <c r="J195" s="205"/>
    </row>
    <row r="196" spans="1:10" ht="15.75">
      <c r="A196" s="28" t="s">
        <v>262</v>
      </c>
      <c r="B196" s="22" t="s">
        <v>108</v>
      </c>
      <c r="C196" s="42" t="s">
        <v>306</v>
      </c>
      <c r="D196" s="29">
        <v>148.9</v>
      </c>
      <c r="E196" s="49">
        <v>2636.8</v>
      </c>
      <c r="F196" s="48">
        <v>10425.87</v>
      </c>
      <c r="G196" s="49"/>
      <c r="H196" s="27" t="s">
        <v>307</v>
      </c>
      <c r="J196" s="205"/>
    </row>
    <row r="197" spans="1:10" ht="15.75">
      <c r="A197" s="28" t="s">
        <v>270</v>
      </c>
      <c r="B197" s="22" t="s">
        <v>108</v>
      </c>
      <c r="C197" s="42" t="s">
        <v>283</v>
      </c>
      <c r="D197" s="29">
        <v>424.6</v>
      </c>
      <c r="E197" s="49">
        <v>32042.55</v>
      </c>
      <c r="F197" s="48">
        <v>27599</v>
      </c>
      <c r="G197" s="49"/>
      <c r="H197" s="27" t="s">
        <v>245</v>
      </c>
      <c r="J197" s="205"/>
    </row>
    <row r="198" spans="1:10" ht="13.5" customHeight="1">
      <c r="A198" s="28" t="s">
        <v>271</v>
      </c>
      <c r="B198" s="22" t="s">
        <v>108</v>
      </c>
      <c r="C198" s="22" t="s">
        <v>169</v>
      </c>
      <c r="D198" s="30">
        <v>2760.8</v>
      </c>
      <c r="E198" s="51">
        <v>164656</v>
      </c>
      <c r="F198" s="50">
        <v>138255</v>
      </c>
      <c r="G198" s="49">
        <v>62112.4</v>
      </c>
      <c r="H198" s="27" t="s">
        <v>89</v>
      </c>
      <c r="J198" s="205"/>
    </row>
    <row r="199" spans="1:10" ht="15.75">
      <c r="A199" s="28" t="s">
        <v>355</v>
      </c>
      <c r="B199" s="22" t="s">
        <v>108</v>
      </c>
      <c r="C199" s="21" t="s">
        <v>154</v>
      </c>
      <c r="D199" s="29">
        <v>502.3</v>
      </c>
      <c r="E199" s="49">
        <v>114920</v>
      </c>
      <c r="F199" s="48"/>
      <c r="G199" s="48">
        <v>91936</v>
      </c>
      <c r="H199" s="27" t="s">
        <v>136</v>
      </c>
      <c r="J199" s="205"/>
    </row>
    <row r="200" spans="1:10" s="184" customFormat="1" ht="15.75">
      <c r="A200" s="28" t="s">
        <v>356</v>
      </c>
      <c r="B200" s="22" t="s">
        <v>108</v>
      </c>
      <c r="C200" s="196" t="s">
        <v>298</v>
      </c>
      <c r="D200" s="193">
        <v>125.3</v>
      </c>
      <c r="E200" s="197">
        <v>11002</v>
      </c>
      <c r="F200" s="198">
        <v>12800</v>
      </c>
      <c r="G200" s="198"/>
      <c r="H200" s="185" t="s">
        <v>92</v>
      </c>
      <c r="J200" s="205"/>
    </row>
    <row r="201" spans="1:10" ht="15.75">
      <c r="A201" s="28"/>
      <c r="B201" s="33"/>
      <c r="D201" s="29"/>
      <c r="E201" s="49"/>
      <c r="F201" s="48"/>
      <c r="G201" s="48"/>
      <c r="H201" s="27"/>
      <c r="J201" s="205"/>
    </row>
    <row r="202" spans="1:10" s="24" customFormat="1" ht="15.75">
      <c r="A202" s="24" t="s">
        <v>309</v>
      </c>
      <c r="C202" s="23"/>
      <c r="D202" s="75"/>
      <c r="E202" s="77"/>
      <c r="F202" s="77"/>
      <c r="G202" s="77"/>
      <c r="J202" s="205"/>
    </row>
    <row r="203" spans="1:10" ht="15.75">
      <c r="A203" s="28"/>
      <c r="B203" s="33"/>
      <c r="D203" s="29"/>
      <c r="E203" s="49"/>
      <c r="F203" s="48"/>
      <c r="G203" s="48"/>
      <c r="H203" s="27"/>
      <c r="J203" s="205"/>
    </row>
    <row r="204" spans="1:10" ht="15.75">
      <c r="A204" s="28" t="s">
        <v>13</v>
      </c>
      <c r="B204" s="22" t="s">
        <v>108</v>
      </c>
      <c r="C204" s="21" t="s">
        <v>522</v>
      </c>
      <c r="D204" s="29">
        <v>450.9</v>
      </c>
      <c r="E204" s="49">
        <v>86112</v>
      </c>
      <c r="F204" s="48"/>
      <c r="G204" s="49">
        <v>111855</v>
      </c>
      <c r="H204" s="27" t="s">
        <v>523</v>
      </c>
      <c r="J204" s="205"/>
    </row>
    <row r="205" spans="1:10" ht="15.75">
      <c r="A205" s="28" t="s">
        <v>14</v>
      </c>
      <c r="B205" s="22" t="s">
        <v>108</v>
      </c>
      <c r="C205" s="22" t="s">
        <v>248</v>
      </c>
      <c r="D205" s="29">
        <v>536.41</v>
      </c>
      <c r="E205" s="51">
        <v>143761</v>
      </c>
      <c r="F205" s="50">
        <v>145625</v>
      </c>
      <c r="G205" s="51"/>
      <c r="H205" s="27" t="s">
        <v>249</v>
      </c>
      <c r="J205" s="205"/>
    </row>
    <row r="206" spans="1:10" ht="15.75">
      <c r="A206" s="28" t="s">
        <v>15</v>
      </c>
      <c r="B206" s="22" t="s">
        <v>108</v>
      </c>
      <c r="C206" s="21" t="s">
        <v>308</v>
      </c>
      <c r="D206" s="37">
        <v>1442.3</v>
      </c>
      <c r="E206" s="49">
        <v>368485</v>
      </c>
      <c r="F206" s="48"/>
      <c r="G206" s="48"/>
      <c r="H206" s="27" t="s">
        <v>310</v>
      </c>
      <c r="J206" s="205"/>
    </row>
    <row r="207" spans="1:8" ht="15">
      <c r="A207" s="28"/>
      <c r="B207" s="33"/>
      <c r="D207" s="29"/>
      <c r="E207" s="49"/>
      <c r="F207" s="48"/>
      <c r="G207" s="48"/>
      <c r="H207" s="27"/>
    </row>
    <row r="208" spans="1:8" ht="17.25" customHeight="1">
      <c r="A208" s="267" t="s">
        <v>10</v>
      </c>
      <c r="B208" s="267"/>
      <c r="C208" s="268"/>
      <c r="D208" s="43">
        <f>SUM(D10:D206)</f>
        <v>682002.6700000002</v>
      </c>
      <c r="E208" s="43">
        <f>SUM(E10:E206)</f>
        <v>27711239.630000006</v>
      </c>
      <c r="F208" s="43">
        <f>SUM(F10:F206)</f>
        <v>6562616.489999999</v>
      </c>
      <c r="G208" s="43">
        <f>SUM(G10:G206)</f>
        <v>614807.4</v>
      </c>
      <c r="H208" s="44"/>
    </row>
    <row r="209" spans="1:8" ht="16.5" customHeight="1">
      <c r="A209" s="45"/>
      <c r="B209" s="45"/>
      <c r="C209" s="45"/>
      <c r="D209" s="45"/>
      <c r="E209" s="46"/>
      <c r="F209" s="46"/>
      <c r="G209" s="46"/>
      <c r="H209" s="45"/>
    </row>
    <row r="210" spans="1:8" ht="18" customHeight="1">
      <c r="A210" s="271" t="s">
        <v>469</v>
      </c>
      <c r="B210" s="272"/>
      <c r="C210" s="272"/>
      <c r="D210" s="272"/>
      <c r="E210" s="272"/>
      <c r="F210" s="272"/>
      <c r="G210" s="272"/>
      <c r="H210" s="272"/>
    </row>
    <row r="211" spans="1:8" ht="15.75" customHeight="1">
      <c r="A211" s="270" t="s">
        <v>159</v>
      </c>
      <c r="B211" s="270"/>
      <c r="C211" s="270"/>
      <c r="D211" s="270"/>
      <c r="E211" s="270"/>
      <c r="F211" s="270"/>
      <c r="G211" s="270"/>
      <c r="H211" s="270"/>
    </row>
    <row r="212" ht="14.25" customHeight="1"/>
    <row r="213" spans="1:8" s="23" customFormat="1" ht="15.75">
      <c r="A213" s="85"/>
      <c r="B213" s="85"/>
      <c r="C213" s="86"/>
      <c r="D213" s="87" t="s">
        <v>69</v>
      </c>
      <c r="E213" s="87" t="s">
        <v>61</v>
      </c>
      <c r="F213" s="103" t="s">
        <v>94</v>
      </c>
      <c r="G213" s="104"/>
      <c r="H213" s="91"/>
    </row>
    <row r="214" spans="1:8" s="23" customFormat="1" ht="15.75">
      <c r="A214" s="24"/>
      <c r="B214" s="24"/>
      <c r="C214" s="23" t="s">
        <v>394</v>
      </c>
      <c r="D214" s="25" t="s">
        <v>71</v>
      </c>
      <c r="E214" s="25" t="s">
        <v>63</v>
      </c>
      <c r="F214" s="105" t="s">
        <v>95</v>
      </c>
      <c r="G214" s="106"/>
      <c r="H214" s="95" t="s">
        <v>73</v>
      </c>
    </row>
    <row r="215" spans="1:8" s="23" customFormat="1" ht="15.75">
      <c r="A215" s="96"/>
      <c r="B215" s="96"/>
      <c r="C215" s="97"/>
      <c r="D215" s="98" t="s">
        <v>64</v>
      </c>
      <c r="E215" s="98" t="s">
        <v>65</v>
      </c>
      <c r="F215" s="101" t="s">
        <v>74</v>
      </c>
      <c r="G215" s="100" t="s">
        <v>75</v>
      </c>
      <c r="H215" s="97"/>
    </row>
    <row r="216" spans="1:8" s="23" customFormat="1" ht="15.75">
      <c r="A216" s="59"/>
      <c r="B216" s="59"/>
      <c r="C216" s="60"/>
      <c r="D216" s="25"/>
      <c r="E216" s="247"/>
      <c r="F216" s="248"/>
      <c r="G216" s="247"/>
      <c r="H216" s="60"/>
    </row>
    <row r="217" spans="1:7" s="23" customFormat="1" ht="15.75">
      <c r="A217" s="24" t="s">
        <v>54</v>
      </c>
      <c r="B217" s="24"/>
      <c r="D217" s="64"/>
      <c r="E217" s="53"/>
      <c r="F217" s="54"/>
      <c r="G217" s="53"/>
    </row>
    <row r="218" spans="3:7" ht="15">
      <c r="C218" s="22"/>
      <c r="D218" s="61"/>
      <c r="E218" s="50"/>
      <c r="F218" s="51"/>
      <c r="G218" s="50"/>
    </row>
    <row r="219" spans="1:10" ht="15.75">
      <c r="A219" s="28" t="s">
        <v>13</v>
      </c>
      <c r="B219" s="22" t="s">
        <v>108</v>
      </c>
      <c r="C219" s="22" t="s">
        <v>323</v>
      </c>
      <c r="D219" s="29">
        <v>262</v>
      </c>
      <c r="E219" s="50">
        <v>40740</v>
      </c>
      <c r="F219" s="244"/>
      <c r="G219" s="50">
        <v>26166</v>
      </c>
      <c r="H219" s="21" t="s">
        <v>324</v>
      </c>
      <c r="J219" s="205"/>
    </row>
    <row r="220" spans="1:10" ht="15.75">
      <c r="A220" s="28" t="s">
        <v>14</v>
      </c>
      <c r="B220" s="22" t="s">
        <v>108</v>
      </c>
      <c r="C220" s="22" t="s">
        <v>435</v>
      </c>
      <c r="D220" s="29">
        <v>300.1</v>
      </c>
      <c r="E220" s="50">
        <v>86910</v>
      </c>
      <c r="F220" s="51">
        <v>30475.4</v>
      </c>
      <c r="G220" s="50"/>
      <c r="H220" s="21" t="s">
        <v>179</v>
      </c>
      <c r="J220" s="205"/>
    </row>
    <row r="221" spans="1:10" ht="15.75">
      <c r="A221" s="28" t="s">
        <v>15</v>
      </c>
      <c r="B221" s="22" t="s">
        <v>108</v>
      </c>
      <c r="C221" s="22" t="s">
        <v>207</v>
      </c>
      <c r="D221" s="37">
        <v>5842.25</v>
      </c>
      <c r="E221" s="30">
        <v>690724.48</v>
      </c>
      <c r="F221" s="74">
        <f>(37848+120087)</f>
        <v>157935</v>
      </c>
      <c r="G221" s="50">
        <f>1003322.9-F221</f>
        <v>845387.9</v>
      </c>
      <c r="H221" s="21" t="s">
        <v>76</v>
      </c>
      <c r="J221" s="205"/>
    </row>
    <row r="222" spans="1:256" ht="15.75">
      <c r="A222" s="28" t="s">
        <v>16</v>
      </c>
      <c r="B222" s="22" t="s">
        <v>108</v>
      </c>
      <c r="C222" s="36" t="s">
        <v>483</v>
      </c>
      <c r="D222" s="29">
        <v>45.2</v>
      </c>
      <c r="E222" s="30">
        <v>13.56</v>
      </c>
      <c r="F222" s="249">
        <v>4520</v>
      </c>
      <c r="G222" s="50"/>
      <c r="H222" s="21" t="s">
        <v>179</v>
      </c>
      <c r="I222" s="36"/>
      <c r="J222" s="205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  <c r="GC222" s="36"/>
      <c r="GD222" s="36"/>
      <c r="GE222" s="36"/>
      <c r="GF222" s="36"/>
      <c r="GG222" s="36"/>
      <c r="GH222" s="36"/>
      <c r="GI222" s="36"/>
      <c r="GJ222" s="36"/>
      <c r="GK222" s="36"/>
      <c r="GL222" s="36"/>
      <c r="GM222" s="36"/>
      <c r="GN222" s="36"/>
      <c r="GO222" s="36"/>
      <c r="GP222" s="36"/>
      <c r="GQ222" s="36"/>
      <c r="GR222" s="36"/>
      <c r="GS222" s="36"/>
      <c r="GT222" s="36"/>
      <c r="GU222" s="36"/>
      <c r="GV222" s="36"/>
      <c r="GW222" s="36"/>
      <c r="GX222" s="36"/>
      <c r="GY222" s="36"/>
      <c r="GZ222" s="36"/>
      <c r="HA222" s="36"/>
      <c r="HB222" s="36"/>
      <c r="HC222" s="36"/>
      <c r="HD222" s="36"/>
      <c r="HE222" s="36"/>
      <c r="HF222" s="36"/>
      <c r="HG222" s="36"/>
      <c r="HH222" s="36"/>
      <c r="HI222" s="36"/>
      <c r="HJ222" s="36"/>
      <c r="HK222" s="36"/>
      <c r="HL222" s="36"/>
      <c r="HM222" s="36"/>
      <c r="HN222" s="36"/>
      <c r="HO222" s="36"/>
      <c r="HP222" s="36"/>
      <c r="HQ222" s="36"/>
      <c r="HR222" s="36"/>
      <c r="HS222" s="36"/>
      <c r="HT222" s="36"/>
      <c r="HU222" s="36"/>
      <c r="HV222" s="36"/>
      <c r="HW222" s="36"/>
      <c r="HX222" s="36"/>
      <c r="HY222" s="36"/>
      <c r="HZ222" s="36"/>
      <c r="IA222" s="36"/>
      <c r="IB222" s="36"/>
      <c r="IC222" s="36"/>
      <c r="ID222" s="36"/>
      <c r="IE222" s="36"/>
      <c r="IF222" s="36"/>
      <c r="IG222" s="36"/>
      <c r="IH222" s="36"/>
      <c r="II222" s="36"/>
      <c r="IJ222" s="36"/>
      <c r="IK222" s="36"/>
      <c r="IL222" s="36"/>
      <c r="IM222" s="36"/>
      <c r="IN222" s="36"/>
      <c r="IO222" s="36"/>
      <c r="IP222" s="36"/>
      <c r="IQ222" s="36"/>
      <c r="IR222" s="36"/>
      <c r="IS222" s="36"/>
      <c r="IT222" s="36"/>
      <c r="IU222" s="36"/>
      <c r="IV222" s="36"/>
    </row>
    <row r="223" spans="1:10" ht="15.75">
      <c r="A223" s="28" t="s">
        <v>11</v>
      </c>
      <c r="B223" s="22" t="s">
        <v>108</v>
      </c>
      <c r="C223" s="22" t="s">
        <v>436</v>
      </c>
      <c r="D223" s="29">
        <v>851.8</v>
      </c>
      <c r="E223" s="30">
        <v>51344</v>
      </c>
      <c r="F223" s="74">
        <v>15372</v>
      </c>
      <c r="G223" s="50">
        <f>134092-15372</f>
        <v>118720</v>
      </c>
      <c r="H223" s="21" t="s">
        <v>76</v>
      </c>
      <c r="J223" s="205"/>
    </row>
    <row r="224" spans="1:10" ht="15.75">
      <c r="A224" s="28" t="s">
        <v>17</v>
      </c>
      <c r="B224" s="22" t="s">
        <v>108</v>
      </c>
      <c r="C224" s="22" t="s">
        <v>299</v>
      </c>
      <c r="D224" s="29">
        <v>1602</v>
      </c>
      <c r="E224" s="30">
        <v>221309.27</v>
      </c>
      <c r="F224" s="74">
        <f>260469.41-21136</f>
        <v>239333.41</v>
      </c>
      <c r="G224" s="50">
        <v>21136</v>
      </c>
      <c r="H224" s="21" t="s">
        <v>76</v>
      </c>
      <c r="J224" s="205"/>
    </row>
    <row r="225" spans="3:10" ht="15.75">
      <c r="C225" s="22"/>
      <c r="D225" s="52"/>
      <c r="E225" s="50"/>
      <c r="F225" s="51"/>
      <c r="G225" s="48"/>
      <c r="J225" s="205"/>
    </row>
    <row r="226" spans="1:10" s="23" customFormat="1" ht="15.75">
      <c r="A226" s="24" t="s">
        <v>22</v>
      </c>
      <c r="B226" s="24"/>
      <c r="D226" s="31"/>
      <c r="E226" s="53"/>
      <c r="F226" s="54"/>
      <c r="G226" s="53"/>
      <c r="J226" s="205"/>
    </row>
    <row r="227" spans="3:10" ht="15.75">
      <c r="C227" s="22"/>
      <c r="D227" s="29"/>
      <c r="E227" s="50"/>
      <c r="F227" s="51"/>
      <c r="G227" s="50"/>
      <c r="J227" s="205"/>
    </row>
    <row r="228" spans="1:10" ht="15.75">
      <c r="A228" s="28" t="s">
        <v>13</v>
      </c>
      <c r="B228" s="22" t="s">
        <v>108</v>
      </c>
      <c r="C228" s="22" t="s">
        <v>477</v>
      </c>
      <c r="D228" s="29">
        <v>133</v>
      </c>
      <c r="E228" s="50">
        <v>21642</v>
      </c>
      <c r="F228" s="51">
        <v>19645</v>
      </c>
      <c r="G228" s="50"/>
      <c r="H228" s="21" t="s">
        <v>96</v>
      </c>
      <c r="J228" s="205"/>
    </row>
    <row r="229" spans="1:10" ht="15.75">
      <c r="A229" s="28" t="s">
        <v>14</v>
      </c>
      <c r="B229" s="22" t="s">
        <v>108</v>
      </c>
      <c r="C229" s="22" t="s">
        <v>263</v>
      </c>
      <c r="D229" s="29">
        <v>219</v>
      </c>
      <c r="E229" s="50">
        <v>65700</v>
      </c>
      <c r="F229" s="51">
        <v>37230</v>
      </c>
      <c r="G229" s="50"/>
      <c r="H229" s="21" t="s">
        <v>96</v>
      </c>
      <c r="J229" s="205"/>
    </row>
    <row r="230" spans="1:10" ht="15.75">
      <c r="A230" s="28" t="s">
        <v>15</v>
      </c>
      <c r="B230" s="22" t="s">
        <v>108</v>
      </c>
      <c r="C230" s="22" t="s">
        <v>439</v>
      </c>
      <c r="D230" s="29">
        <v>198</v>
      </c>
      <c r="E230" s="50">
        <v>48200</v>
      </c>
      <c r="F230" s="51">
        <v>781</v>
      </c>
      <c r="G230" s="50"/>
      <c r="H230" s="21" t="s">
        <v>440</v>
      </c>
      <c r="J230" s="205"/>
    </row>
    <row r="231" spans="1:10" ht="15.75">
      <c r="A231" s="28" t="s">
        <v>16</v>
      </c>
      <c r="B231" s="22" t="s">
        <v>108</v>
      </c>
      <c r="C231" s="22" t="s">
        <v>130</v>
      </c>
      <c r="D231" s="29">
        <v>148.1</v>
      </c>
      <c r="E231" s="50">
        <v>38399</v>
      </c>
      <c r="F231" s="51">
        <v>14810</v>
      </c>
      <c r="G231" s="48"/>
      <c r="H231" s="21" t="s">
        <v>131</v>
      </c>
      <c r="J231" s="205"/>
    </row>
    <row r="232" spans="1:10" ht="15.75">
      <c r="A232" s="21"/>
      <c r="C232" s="22"/>
      <c r="D232" s="29"/>
      <c r="E232" s="50"/>
      <c r="F232" s="51"/>
      <c r="G232" s="50"/>
      <c r="J232" s="205"/>
    </row>
    <row r="233" spans="1:10" s="23" customFormat="1" ht="15.75">
      <c r="A233" s="24" t="s">
        <v>55</v>
      </c>
      <c r="B233" s="24"/>
      <c r="D233" s="31"/>
      <c r="E233" s="53"/>
      <c r="F233" s="54"/>
      <c r="G233" s="53"/>
      <c r="J233" s="205"/>
    </row>
    <row r="234" spans="3:10" ht="15.75">
      <c r="C234" s="22"/>
      <c r="D234" s="29"/>
      <c r="E234" s="50"/>
      <c r="F234" s="51"/>
      <c r="G234" s="50"/>
      <c r="J234" s="205"/>
    </row>
    <row r="235" spans="1:10" ht="15.75">
      <c r="A235" s="28" t="s">
        <v>13</v>
      </c>
      <c r="B235" s="22" t="s">
        <v>108</v>
      </c>
      <c r="C235" s="22" t="s">
        <v>289</v>
      </c>
      <c r="D235" s="29">
        <v>170.4</v>
      </c>
      <c r="E235" s="50">
        <v>56232</v>
      </c>
      <c r="F235" s="51">
        <v>28968</v>
      </c>
      <c r="G235" s="50"/>
      <c r="H235" s="21" t="s">
        <v>97</v>
      </c>
      <c r="J235" s="205"/>
    </row>
    <row r="236" spans="1:10" ht="15.75">
      <c r="A236" s="28" t="s">
        <v>14</v>
      </c>
      <c r="B236" s="22" t="s">
        <v>108</v>
      </c>
      <c r="C236" s="22" t="s">
        <v>201</v>
      </c>
      <c r="D236" s="29">
        <v>160</v>
      </c>
      <c r="E236" s="48">
        <v>44800</v>
      </c>
      <c r="F236" s="49">
        <v>14420</v>
      </c>
      <c r="G236" s="48"/>
      <c r="H236" s="21" t="s">
        <v>97</v>
      </c>
      <c r="J236" s="205"/>
    </row>
    <row r="237" spans="1:10" ht="15.75">
      <c r="A237" s="28" t="s">
        <v>15</v>
      </c>
      <c r="B237" s="22" t="s">
        <v>108</v>
      </c>
      <c r="C237" s="22" t="s">
        <v>430</v>
      </c>
      <c r="D237" s="29">
        <v>60</v>
      </c>
      <c r="E237" s="48">
        <v>18000</v>
      </c>
      <c r="F237" s="49">
        <v>10280</v>
      </c>
      <c r="G237" s="48"/>
      <c r="H237" s="21" t="s">
        <v>97</v>
      </c>
      <c r="J237" s="205"/>
    </row>
    <row r="238" spans="1:10" ht="15.75">
      <c r="A238" s="28" t="s">
        <v>16</v>
      </c>
      <c r="B238" s="22" t="s">
        <v>108</v>
      </c>
      <c r="C238" s="22" t="s">
        <v>294</v>
      </c>
      <c r="D238" s="29">
        <v>675.66</v>
      </c>
      <c r="E238" s="48">
        <v>189066</v>
      </c>
      <c r="F238" s="49">
        <v>76277.8</v>
      </c>
      <c r="G238" s="48"/>
      <c r="H238" s="21" t="s">
        <v>97</v>
      </c>
      <c r="J238" s="205"/>
    </row>
    <row r="239" spans="1:10" ht="15.75">
      <c r="A239" s="28" t="s">
        <v>11</v>
      </c>
      <c r="B239" s="22" t="s">
        <v>108</v>
      </c>
      <c r="C239" s="22" t="s">
        <v>457</v>
      </c>
      <c r="D239" s="29">
        <v>315.4</v>
      </c>
      <c r="E239" s="48"/>
      <c r="F239" s="49">
        <v>14742</v>
      </c>
      <c r="G239" s="48"/>
      <c r="H239" s="21" t="s">
        <v>335</v>
      </c>
      <c r="J239" s="205"/>
    </row>
    <row r="240" spans="1:10" ht="15.75">
      <c r="A240" s="28"/>
      <c r="B240" s="33"/>
      <c r="C240" s="22"/>
      <c r="D240" s="29"/>
      <c r="E240" s="48"/>
      <c r="F240" s="49"/>
      <c r="G240" s="48"/>
      <c r="J240" s="205"/>
    </row>
    <row r="241" spans="1:10" s="23" customFormat="1" ht="15.75">
      <c r="A241" s="24" t="s">
        <v>265</v>
      </c>
      <c r="B241" s="24"/>
      <c r="D241" s="31"/>
      <c r="E241" s="53"/>
      <c r="F241" s="54"/>
      <c r="G241" s="53"/>
      <c r="J241" s="205"/>
    </row>
    <row r="242" spans="1:10" s="23" customFormat="1" ht="15.75">
      <c r="A242" s="24"/>
      <c r="B242" s="24"/>
      <c r="D242" s="31"/>
      <c r="E242" s="53"/>
      <c r="F242" s="54"/>
      <c r="G242" s="53"/>
      <c r="J242" s="205"/>
    </row>
    <row r="243" spans="1:10" ht="15.75">
      <c r="A243" s="28" t="s">
        <v>13</v>
      </c>
      <c r="B243" s="22" t="s">
        <v>108</v>
      </c>
      <c r="C243" s="22" t="s">
        <v>264</v>
      </c>
      <c r="D243" s="29">
        <v>500</v>
      </c>
      <c r="E243" s="48">
        <v>30893.08</v>
      </c>
      <c r="F243" s="49">
        <v>50500</v>
      </c>
      <c r="G243" s="48"/>
      <c r="H243" s="21" t="s">
        <v>266</v>
      </c>
      <c r="J243" s="205"/>
    </row>
    <row r="244" spans="1:7" ht="15">
      <c r="A244" s="28"/>
      <c r="B244" s="33"/>
      <c r="C244" s="22"/>
      <c r="D244" s="29"/>
      <c r="E244" s="48"/>
      <c r="F244" s="49"/>
      <c r="G244" s="48"/>
    </row>
    <row r="245" spans="1:8" ht="20.25" customHeight="1">
      <c r="A245" s="267" t="s">
        <v>10</v>
      </c>
      <c r="B245" s="267"/>
      <c r="C245" s="268"/>
      <c r="D245" s="43">
        <f>SUM(D217:D243)</f>
        <v>11482.91</v>
      </c>
      <c r="E245" s="43">
        <f>SUM(E217:E243)</f>
        <v>1603973.3900000001</v>
      </c>
      <c r="F245" s="43">
        <f>SUM(F217:F243)</f>
        <v>715289.6100000001</v>
      </c>
      <c r="G245" s="43">
        <f>SUM(G217:G243)</f>
        <v>1011409.9</v>
      </c>
      <c r="H245" s="55"/>
    </row>
    <row r="246" spans="1:8" ht="12" customHeight="1">
      <c r="A246" s="45"/>
      <c r="B246" s="45"/>
      <c r="C246" s="45"/>
      <c r="D246" s="45"/>
      <c r="E246" s="46"/>
      <c r="F246" s="46"/>
      <c r="G246" s="56"/>
      <c r="H246" s="45"/>
    </row>
    <row r="247" spans="1:8" ht="15" customHeight="1">
      <c r="A247" s="271" t="s">
        <v>469</v>
      </c>
      <c r="B247" s="272"/>
      <c r="C247" s="272"/>
      <c r="D247" s="272"/>
      <c r="E247" s="272"/>
      <c r="F247" s="272"/>
      <c r="G247" s="272"/>
      <c r="H247" s="272"/>
    </row>
    <row r="248" spans="1:8" ht="13.5" customHeight="1">
      <c r="A248" s="269" t="s">
        <v>160</v>
      </c>
      <c r="B248" s="270"/>
      <c r="C248" s="270"/>
      <c r="D248" s="270"/>
      <c r="E248" s="270"/>
      <c r="F248" s="270"/>
      <c r="G248" s="270"/>
      <c r="H248" s="270"/>
    </row>
    <row r="249" ht="15" customHeight="1"/>
    <row r="250" spans="1:8" s="23" customFormat="1" ht="15.75">
      <c r="A250" s="85"/>
      <c r="B250" s="85"/>
      <c r="C250" s="86"/>
      <c r="D250" s="87" t="s">
        <v>69</v>
      </c>
      <c r="E250" s="107" t="s">
        <v>61</v>
      </c>
      <c r="F250" s="108" t="s">
        <v>98</v>
      </c>
      <c r="G250" s="109"/>
      <c r="H250" s="86"/>
    </row>
    <row r="251" spans="1:8" s="23" customFormat="1" ht="15.75">
      <c r="A251" s="24"/>
      <c r="B251" s="24"/>
      <c r="C251" s="23" t="s">
        <v>393</v>
      </c>
      <c r="D251" s="25" t="s">
        <v>71</v>
      </c>
      <c r="E251" s="6" t="s">
        <v>63</v>
      </c>
      <c r="F251" s="110" t="s">
        <v>95</v>
      </c>
      <c r="G251" s="111"/>
      <c r="H251" s="6" t="s">
        <v>73</v>
      </c>
    </row>
    <row r="252" spans="1:8" s="23" customFormat="1" ht="15.75">
      <c r="A252" s="96"/>
      <c r="B252" s="96"/>
      <c r="C252" s="97"/>
      <c r="D252" s="98" t="s">
        <v>64</v>
      </c>
      <c r="E252" s="98" t="s">
        <v>65</v>
      </c>
      <c r="F252" s="100" t="s">
        <v>74</v>
      </c>
      <c r="G252" s="100" t="s">
        <v>75</v>
      </c>
      <c r="H252" s="97"/>
    </row>
    <row r="253" spans="1:8" ht="13.5" customHeight="1">
      <c r="A253" s="36"/>
      <c r="B253" s="36"/>
      <c r="C253" s="39"/>
      <c r="D253" s="47"/>
      <c r="E253" s="47"/>
      <c r="F253" s="47"/>
      <c r="G253" s="47"/>
      <c r="H253" s="39"/>
    </row>
    <row r="254" spans="1:7" s="23" customFormat="1" ht="15.75">
      <c r="A254" s="24" t="s">
        <v>56</v>
      </c>
      <c r="B254" s="24"/>
      <c r="D254" s="76"/>
      <c r="E254" s="76"/>
      <c r="F254" s="76"/>
      <c r="G254" s="76"/>
    </row>
    <row r="255" spans="3:10" ht="12" customHeight="1">
      <c r="C255" s="22"/>
      <c r="D255" s="26"/>
      <c r="E255" s="26"/>
      <c r="F255" s="26"/>
      <c r="G255" s="26"/>
      <c r="J255" s="205"/>
    </row>
    <row r="256" spans="1:10" ht="13.5" customHeight="1">
      <c r="A256" s="28" t="s">
        <v>13</v>
      </c>
      <c r="B256" s="22" t="s">
        <v>108</v>
      </c>
      <c r="C256" s="22" t="s">
        <v>132</v>
      </c>
      <c r="D256" s="29">
        <v>85.5</v>
      </c>
      <c r="E256" s="30">
        <v>9832.5</v>
      </c>
      <c r="F256" s="30">
        <v>2565</v>
      </c>
      <c r="G256" s="30"/>
      <c r="H256" s="21" t="s">
        <v>133</v>
      </c>
      <c r="J256" s="205"/>
    </row>
    <row r="257" spans="1:10" ht="15.75">
      <c r="A257" s="28"/>
      <c r="C257" s="22"/>
      <c r="D257" s="29"/>
      <c r="E257" s="30"/>
      <c r="F257" s="30"/>
      <c r="G257" s="30"/>
      <c r="J257" s="205"/>
    </row>
    <row r="258" spans="1:10" s="23" customFormat="1" ht="15.75" customHeight="1">
      <c r="A258" s="24" t="s">
        <v>57</v>
      </c>
      <c r="B258" s="24"/>
      <c r="D258" s="31"/>
      <c r="E258" s="77"/>
      <c r="F258" s="77"/>
      <c r="G258" s="77"/>
      <c r="J258" s="205"/>
    </row>
    <row r="259" spans="3:10" ht="15.75">
      <c r="C259" s="22"/>
      <c r="D259" s="29"/>
      <c r="E259" s="34"/>
      <c r="F259" s="34"/>
      <c r="G259" s="34"/>
      <c r="J259" s="205"/>
    </row>
    <row r="260" spans="1:10" ht="15.75">
      <c r="A260" s="28" t="s">
        <v>13</v>
      </c>
      <c r="B260" s="22" t="s">
        <v>108</v>
      </c>
      <c r="C260" s="36" t="s">
        <v>499</v>
      </c>
      <c r="D260" s="29">
        <v>450</v>
      </c>
      <c r="E260" s="245"/>
      <c r="F260" s="34"/>
      <c r="G260" s="246">
        <v>4825</v>
      </c>
      <c r="H260" s="21" t="s">
        <v>500</v>
      </c>
      <c r="J260" s="205"/>
    </row>
    <row r="261" spans="1:10" ht="15.75">
      <c r="A261" s="28" t="s">
        <v>14</v>
      </c>
      <c r="B261" s="22" t="s">
        <v>108</v>
      </c>
      <c r="C261" s="22" t="s">
        <v>269</v>
      </c>
      <c r="D261" s="29">
        <v>211.2</v>
      </c>
      <c r="E261" s="245"/>
      <c r="F261" s="34">
        <v>5839</v>
      </c>
      <c r="G261" s="246"/>
      <c r="H261" s="27" t="s">
        <v>76</v>
      </c>
      <c r="J261" s="205"/>
    </row>
    <row r="262" spans="1:10" ht="15.75">
      <c r="A262" s="28" t="s">
        <v>15</v>
      </c>
      <c r="B262" s="22" t="s">
        <v>108</v>
      </c>
      <c r="C262" s="22" t="s">
        <v>503</v>
      </c>
      <c r="D262" s="29">
        <v>113</v>
      </c>
      <c r="E262" s="245">
        <v>11300</v>
      </c>
      <c r="F262" s="34">
        <v>8940</v>
      </c>
      <c r="G262" s="246"/>
      <c r="H262" s="27" t="s">
        <v>76</v>
      </c>
      <c r="J262" s="205"/>
    </row>
    <row r="263" spans="1:10" ht="15.75">
      <c r="A263" s="28" t="s">
        <v>16</v>
      </c>
      <c r="B263" s="22" t="s">
        <v>108</v>
      </c>
      <c r="C263" s="36" t="s">
        <v>501</v>
      </c>
      <c r="D263" s="29">
        <v>100</v>
      </c>
      <c r="E263" s="245"/>
      <c r="F263" s="34">
        <v>400</v>
      </c>
      <c r="G263" s="244"/>
      <c r="H263" s="27" t="s">
        <v>76</v>
      </c>
      <c r="J263" s="205"/>
    </row>
    <row r="264" spans="1:10" ht="15.75">
      <c r="A264" s="28"/>
      <c r="C264" s="22"/>
      <c r="D264" s="29"/>
      <c r="E264" s="34"/>
      <c r="F264" s="34"/>
      <c r="G264" s="34"/>
      <c r="J264" s="205"/>
    </row>
    <row r="265" spans="1:10" s="24" customFormat="1" ht="14.25" customHeight="1">
      <c r="A265" s="24" t="s">
        <v>22</v>
      </c>
      <c r="C265" s="23"/>
      <c r="D265" s="75"/>
      <c r="E265" s="77"/>
      <c r="F265" s="77"/>
      <c r="G265" s="77"/>
      <c r="J265" s="205"/>
    </row>
    <row r="266" spans="4:10" s="22" customFormat="1" ht="12.75" customHeight="1">
      <c r="D266" s="37"/>
      <c r="E266" s="30"/>
      <c r="F266" s="30"/>
      <c r="G266" s="30"/>
      <c r="J266" s="205"/>
    </row>
    <row r="267" spans="1:10" s="22" customFormat="1" ht="12.75" customHeight="1">
      <c r="A267" s="35" t="s">
        <v>13</v>
      </c>
      <c r="B267" s="22" t="s">
        <v>108</v>
      </c>
      <c r="C267" s="22" t="s">
        <v>58</v>
      </c>
      <c r="D267" s="37">
        <f>(1036+287)</f>
        <v>1323</v>
      </c>
      <c r="E267" s="30">
        <f>(103600+10629.9)</f>
        <v>114229.9</v>
      </c>
      <c r="F267" s="71">
        <f>(34872.3+10629.9)</f>
        <v>45502.200000000004</v>
      </c>
      <c r="G267" s="30"/>
      <c r="H267" s="22" t="s">
        <v>205</v>
      </c>
      <c r="J267" s="205"/>
    </row>
    <row r="268" spans="1:10" s="22" customFormat="1" ht="12.75" customHeight="1">
      <c r="A268" s="28"/>
      <c r="D268" s="37"/>
      <c r="E268" s="30"/>
      <c r="F268" s="30"/>
      <c r="G268" s="30"/>
      <c r="J268" s="205"/>
    </row>
    <row r="269" spans="1:10" s="23" customFormat="1" ht="15.75">
      <c r="A269" s="24" t="s">
        <v>47</v>
      </c>
      <c r="B269" s="24"/>
      <c r="D269" s="31"/>
      <c r="E269" s="77"/>
      <c r="F269" s="77"/>
      <c r="G269" s="77"/>
      <c r="J269" s="205"/>
    </row>
    <row r="270" spans="3:10" ht="14.25" customHeight="1">
      <c r="C270" s="22"/>
      <c r="D270" s="29"/>
      <c r="E270" s="30"/>
      <c r="F270" s="30"/>
      <c r="G270" s="30"/>
      <c r="J270" s="205"/>
    </row>
    <row r="271" spans="1:10" ht="15.75">
      <c r="A271" s="28" t="s">
        <v>13</v>
      </c>
      <c r="B271" s="22" t="s">
        <v>108</v>
      </c>
      <c r="C271" s="22" t="s">
        <v>170</v>
      </c>
      <c r="D271" s="29">
        <v>130</v>
      </c>
      <c r="E271" s="34">
        <v>15600</v>
      </c>
      <c r="F271" s="30">
        <v>4940</v>
      </c>
      <c r="G271" s="34"/>
      <c r="H271" s="21" t="s">
        <v>115</v>
      </c>
      <c r="J271" s="205"/>
    </row>
    <row r="272" spans="1:10" ht="15.75">
      <c r="A272" s="28" t="s">
        <v>14</v>
      </c>
      <c r="B272" s="22" t="s">
        <v>108</v>
      </c>
      <c r="C272" s="22" t="s">
        <v>504</v>
      </c>
      <c r="D272" s="29">
        <v>43</v>
      </c>
      <c r="E272" s="34"/>
      <c r="F272" s="30">
        <v>1753</v>
      </c>
      <c r="G272" s="34"/>
      <c r="H272" s="21" t="s">
        <v>539</v>
      </c>
      <c r="J272" s="205"/>
    </row>
    <row r="273" spans="1:10" ht="15.75">
      <c r="A273" s="28" t="s">
        <v>15</v>
      </c>
      <c r="B273" s="22" t="s">
        <v>108</v>
      </c>
      <c r="C273" s="22" t="s">
        <v>461</v>
      </c>
      <c r="D273" s="29">
        <v>11.5</v>
      </c>
      <c r="E273" s="34">
        <v>2530</v>
      </c>
      <c r="F273" s="30"/>
      <c r="G273" s="34">
        <v>2070</v>
      </c>
      <c r="H273" s="21" t="s">
        <v>335</v>
      </c>
      <c r="J273" s="205"/>
    </row>
    <row r="274" spans="1:7" ht="15">
      <c r="A274" s="28"/>
      <c r="C274" s="33"/>
      <c r="D274" s="29"/>
      <c r="E274" s="34"/>
      <c r="F274" s="34"/>
      <c r="G274" s="34"/>
    </row>
    <row r="275" spans="1:8" ht="18" customHeight="1">
      <c r="A275" s="267" t="s">
        <v>10</v>
      </c>
      <c r="B275" s="267"/>
      <c r="C275" s="268"/>
      <c r="D275" s="43">
        <f>SUM(D256:D274)</f>
        <v>2467.2</v>
      </c>
      <c r="E275" s="43">
        <f>SUM(E256:E274)</f>
        <v>153492.4</v>
      </c>
      <c r="F275" s="43">
        <f>SUM(F256:F274)</f>
        <v>69939.20000000001</v>
      </c>
      <c r="G275" s="43">
        <f>SUM(G256:G274)</f>
        <v>6895</v>
      </c>
      <c r="H275" s="55"/>
    </row>
    <row r="276" spans="1:8" ht="17.25" customHeight="1">
      <c r="A276" s="271"/>
      <c r="B276" s="272"/>
      <c r="C276" s="272"/>
      <c r="D276" s="272"/>
      <c r="E276" s="272"/>
      <c r="F276" s="272"/>
      <c r="G276" s="272"/>
      <c r="H276" s="272"/>
    </row>
    <row r="278" spans="1:8" ht="15.75">
      <c r="A278" s="269" t="s">
        <v>204</v>
      </c>
      <c r="B278" s="270"/>
      <c r="C278" s="270"/>
      <c r="D278" s="270"/>
      <c r="E278" s="270"/>
      <c r="F278" s="270"/>
      <c r="G278" s="270"/>
      <c r="H278" s="270"/>
    </row>
    <row r="280" spans="1:8" s="23" customFormat="1" ht="15.75">
      <c r="A280" s="85"/>
      <c r="B280" s="85"/>
      <c r="C280" s="86"/>
      <c r="D280" s="87" t="s">
        <v>69</v>
      </c>
      <c r="E280" s="107" t="s">
        <v>61</v>
      </c>
      <c r="F280" s="108" t="s">
        <v>98</v>
      </c>
      <c r="G280" s="109"/>
      <c r="H280" s="86"/>
    </row>
    <row r="281" spans="1:8" s="23" customFormat="1" ht="15.75">
      <c r="A281" s="24"/>
      <c r="B281" s="24"/>
      <c r="C281" s="23" t="s">
        <v>393</v>
      </c>
      <c r="D281" s="25" t="s">
        <v>71</v>
      </c>
      <c r="E281" s="6" t="s">
        <v>63</v>
      </c>
      <c r="F281" s="110" t="s">
        <v>95</v>
      </c>
      <c r="G281" s="111"/>
      <c r="H281" s="6" t="s">
        <v>73</v>
      </c>
    </row>
    <row r="282" spans="1:8" s="23" customFormat="1" ht="15.75">
      <c r="A282" s="96"/>
      <c r="B282" s="96"/>
      <c r="C282" s="97"/>
      <c r="D282" s="98" t="s">
        <v>64</v>
      </c>
      <c r="E282" s="98" t="s">
        <v>65</v>
      </c>
      <c r="F282" s="100" t="s">
        <v>74</v>
      </c>
      <c r="G282" s="100" t="s">
        <v>75</v>
      </c>
      <c r="H282" s="97"/>
    </row>
    <row r="283" spans="1:8" s="23" customFormat="1" ht="15.75">
      <c r="A283" s="59"/>
      <c r="B283" s="59"/>
      <c r="C283" s="60"/>
      <c r="D283" s="62">
        <f>SUM(C292)</f>
        <v>0</v>
      </c>
      <c r="E283" s="25"/>
      <c r="F283" s="25"/>
      <c r="G283" s="25"/>
      <c r="H283" s="60"/>
    </row>
    <row r="284" spans="1:10" s="23" customFormat="1" ht="15.75">
      <c r="A284" s="35" t="s">
        <v>13</v>
      </c>
      <c r="B284" s="22" t="s">
        <v>108</v>
      </c>
      <c r="C284" s="39" t="s">
        <v>498</v>
      </c>
      <c r="D284" s="37">
        <v>1.3</v>
      </c>
      <c r="E284" s="29">
        <v>168.53</v>
      </c>
      <c r="F284" s="29">
        <v>36.4</v>
      </c>
      <c r="G284" s="31"/>
      <c r="H284" s="39" t="s">
        <v>434</v>
      </c>
      <c r="J284" s="205"/>
    </row>
    <row r="285" spans="1:10" s="23" customFormat="1" ht="15.75">
      <c r="A285" s="35" t="s">
        <v>14</v>
      </c>
      <c r="B285" s="22" t="s">
        <v>108</v>
      </c>
      <c r="C285" s="39" t="s">
        <v>502</v>
      </c>
      <c r="D285" s="37">
        <v>1723</v>
      </c>
      <c r="E285" s="29"/>
      <c r="F285" s="30">
        <f>(87134-G285)</f>
        <v>64874.5</v>
      </c>
      <c r="G285" s="30">
        <f>(14472+7787.5)</f>
        <v>22259.5</v>
      </c>
      <c r="H285" s="39" t="s">
        <v>205</v>
      </c>
      <c r="J285" s="205"/>
    </row>
    <row r="286" spans="1:10" s="23" customFormat="1" ht="15.75">
      <c r="A286" s="35" t="s">
        <v>15</v>
      </c>
      <c r="B286" s="22" t="s">
        <v>108</v>
      </c>
      <c r="C286" s="39" t="s">
        <v>441</v>
      </c>
      <c r="D286" s="37">
        <v>1612.5</v>
      </c>
      <c r="E286" s="29"/>
      <c r="F286" s="30">
        <v>96750</v>
      </c>
      <c r="G286" s="77"/>
      <c r="H286" s="39" t="s">
        <v>442</v>
      </c>
      <c r="J286" s="205"/>
    </row>
    <row r="287" spans="1:10" s="23" customFormat="1" ht="15.75">
      <c r="A287" s="35" t="s">
        <v>16</v>
      </c>
      <c r="B287" s="22" t="s">
        <v>108</v>
      </c>
      <c r="C287" s="36" t="s">
        <v>461</v>
      </c>
      <c r="D287" s="37">
        <v>7</v>
      </c>
      <c r="E287" s="30">
        <v>1540</v>
      </c>
      <c r="F287" s="241"/>
      <c r="G287" s="30">
        <v>1260</v>
      </c>
      <c r="H287" s="39" t="s">
        <v>431</v>
      </c>
      <c r="J287" s="205"/>
    </row>
    <row r="288" spans="1:10" ht="15.75">
      <c r="A288" s="35" t="s">
        <v>11</v>
      </c>
      <c r="B288" s="22" t="s">
        <v>108</v>
      </c>
      <c r="C288" s="36" t="s">
        <v>437</v>
      </c>
      <c r="D288" s="29">
        <f>(87.5+48.6+77.2+137.8+131.4)</f>
        <v>482.5</v>
      </c>
      <c r="E288" s="29"/>
      <c r="F288" s="30">
        <f>(1872+4632+1458+7875)</f>
        <v>15837</v>
      </c>
      <c r="G288" s="30">
        <v>13140</v>
      </c>
      <c r="H288" s="39" t="s">
        <v>438</v>
      </c>
      <c r="J288" s="205"/>
    </row>
    <row r="289" spans="1:10" ht="15.75">
      <c r="A289" s="35" t="s">
        <v>17</v>
      </c>
      <c r="B289" s="22" t="s">
        <v>108</v>
      </c>
      <c r="C289" s="22" t="s">
        <v>267</v>
      </c>
      <c r="D289" s="37">
        <v>190.8</v>
      </c>
      <c r="E289" s="34">
        <v>38160</v>
      </c>
      <c r="F289" s="30">
        <v>9540</v>
      </c>
      <c r="G289" s="30"/>
      <c r="H289" s="41" t="s">
        <v>268</v>
      </c>
      <c r="J289" s="205"/>
    </row>
    <row r="290" spans="1:8" ht="15">
      <c r="A290" s="35"/>
      <c r="C290" s="22"/>
      <c r="D290" s="37"/>
      <c r="E290" s="34"/>
      <c r="F290" s="37"/>
      <c r="G290" s="30"/>
      <c r="H290" s="41"/>
    </row>
    <row r="291" spans="1:8" ht="18" customHeight="1">
      <c r="A291" s="267" t="s">
        <v>10</v>
      </c>
      <c r="B291" s="267"/>
      <c r="C291" s="268"/>
      <c r="D291" s="58">
        <f>SUM(D283:D290)</f>
        <v>4017.1000000000004</v>
      </c>
      <c r="E291" s="58">
        <f>SUM(E283:E290)</f>
        <v>39868.53</v>
      </c>
      <c r="F291" s="58">
        <f>SUM(F283:F290)</f>
        <v>187037.9</v>
      </c>
      <c r="G291" s="58">
        <f>SUM(G283:G290)</f>
        <v>36659.5</v>
      </c>
      <c r="H291" s="55"/>
    </row>
    <row r="292" spans="3:8" ht="13.5" customHeight="1">
      <c r="C292" s="22"/>
      <c r="D292" s="22"/>
      <c r="E292" s="22"/>
      <c r="F292" s="22"/>
      <c r="G292" s="22"/>
      <c r="H292" s="39"/>
    </row>
    <row r="293" spans="1:8" ht="13.5" customHeight="1">
      <c r="A293" s="269" t="s">
        <v>505</v>
      </c>
      <c r="B293" s="269"/>
      <c r="C293" s="269"/>
      <c r="D293" s="269"/>
      <c r="E293" s="269"/>
      <c r="F293" s="269"/>
      <c r="G293" s="269"/>
      <c r="H293" s="269"/>
    </row>
    <row r="294" spans="3:8" ht="13.5" customHeight="1">
      <c r="C294" s="22"/>
      <c r="D294" s="22"/>
      <c r="E294" s="22"/>
      <c r="F294" s="22"/>
      <c r="G294" s="22"/>
      <c r="H294" s="39"/>
    </row>
    <row r="295" spans="1:8" ht="13.5" customHeight="1">
      <c r="A295" s="85"/>
      <c r="B295" s="85"/>
      <c r="C295" s="86"/>
      <c r="D295" s="87" t="s">
        <v>69</v>
      </c>
      <c r="E295" s="107" t="s">
        <v>61</v>
      </c>
      <c r="F295" s="108" t="s">
        <v>98</v>
      </c>
      <c r="G295" s="109"/>
      <c r="H295" s="86"/>
    </row>
    <row r="296" spans="1:8" ht="13.5" customHeight="1">
      <c r="A296" s="24"/>
      <c r="B296" s="24"/>
      <c r="C296" s="23" t="s">
        <v>394</v>
      </c>
      <c r="D296" s="25" t="s">
        <v>71</v>
      </c>
      <c r="E296" s="6" t="s">
        <v>63</v>
      </c>
      <c r="F296" s="110" t="s">
        <v>95</v>
      </c>
      <c r="G296" s="111"/>
      <c r="H296" s="6" t="s">
        <v>73</v>
      </c>
    </row>
    <row r="297" spans="1:8" ht="13.5" customHeight="1">
      <c r="A297" s="96"/>
      <c r="B297" s="96"/>
      <c r="C297" s="97"/>
      <c r="D297" s="98" t="s">
        <v>64</v>
      </c>
      <c r="E297" s="98" t="s">
        <v>65</v>
      </c>
      <c r="F297" s="100" t="s">
        <v>74</v>
      </c>
      <c r="G297" s="100" t="s">
        <v>75</v>
      </c>
      <c r="H297" s="97"/>
    </row>
    <row r="298" spans="1:8" ht="13.5" customHeight="1">
      <c r="A298" s="59"/>
      <c r="B298" s="59"/>
      <c r="C298" s="60"/>
      <c r="D298" s="114">
        <f>SUM(C302)</f>
        <v>0</v>
      </c>
      <c r="E298" s="25"/>
      <c r="F298" s="25"/>
      <c r="G298" s="25"/>
      <c r="H298" s="60"/>
    </row>
    <row r="299" spans="1:10" ht="13.5" customHeight="1">
      <c r="A299" s="35" t="s">
        <v>13</v>
      </c>
      <c r="B299" s="22" t="s">
        <v>108</v>
      </c>
      <c r="C299" s="39" t="s">
        <v>506</v>
      </c>
      <c r="D299" s="26">
        <v>179.1</v>
      </c>
      <c r="E299" s="242">
        <v>5798</v>
      </c>
      <c r="F299" s="242">
        <v>3446</v>
      </c>
      <c r="G299" s="25"/>
      <c r="H299" s="39" t="s">
        <v>507</v>
      </c>
      <c r="J299" s="205"/>
    </row>
    <row r="300" spans="1:8" ht="13.5" customHeight="1">
      <c r="A300" s="35"/>
      <c r="C300" s="22"/>
      <c r="D300" s="208"/>
      <c r="E300" s="34"/>
      <c r="F300" s="30"/>
      <c r="G300" s="30"/>
      <c r="H300" s="41"/>
    </row>
    <row r="301" spans="1:8" ht="13.5" customHeight="1">
      <c r="A301" s="267" t="s">
        <v>10</v>
      </c>
      <c r="B301" s="267"/>
      <c r="C301" s="268"/>
      <c r="D301" s="199">
        <f>SUM(D299:D300)</f>
        <v>179.1</v>
      </c>
      <c r="E301" s="243">
        <f>SUM(E299:E300)</f>
        <v>5798</v>
      </c>
      <c r="F301" s="243">
        <f>SUM(F299:F300)</f>
        <v>3446</v>
      </c>
      <c r="G301" s="58">
        <f>SUM(G300:G300)</f>
        <v>0</v>
      </c>
      <c r="H301" s="55"/>
    </row>
    <row r="303" spans="1:8" ht="15.75">
      <c r="A303" s="269" t="s">
        <v>540</v>
      </c>
      <c r="B303" s="269"/>
      <c r="C303" s="269"/>
      <c r="D303" s="269"/>
      <c r="E303" s="269"/>
      <c r="F303" s="269"/>
      <c r="G303" s="269"/>
      <c r="H303" s="269"/>
    </row>
    <row r="305" spans="1:8" s="23" customFormat="1" ht="15.75">
      <c r="A305" s="85"/>
      <c r="B305" s="85"/>
      <c r="C305" s="86"/>
      <c r="D305" s="87" t="s">
        <v>69</v>
      </c>
      <c r="E305" s="107" t="s">
        <v>61</v>
      </c>
      <c r="F305" s="108" t="s">
        <v>98</v>
      </c>
      <c r="G305" s="109"/>
      <c r="H305" s="86"/>
    </row>
    <row r="306" spans="1:8" s="23" customFormat="1" ht="15.75">
      <c r="A306" s="24"/>
      <c r="B306" s="24"/>
      <c r="C306" s="23" t="s">
        <v>394</v>
      </c>
      <c r="D306" s="25" t="s">
        <v>71</v>
      </c>
      <c r="E306" s="6" t="s">
        <v>63</v>
      </c>
      <c r="F306" s="110" t="s">
        <v>95</v>
      </c>
      <c r="G306" s="111"/>
      <c r="H306" s="6" t="s">
        <v>73</v>
      </c>
    </row>
    <row r="307" spans="1:8" s="23" customFormat="1" ht="15.75">
      <c r="A307" s="96"/>
      <c r="B307" s="96"/>
      <c r="C307" s="97"/>
      <c r="D307" s="98" t="s">
        <v>64</v>
      </c>
      <c r="E307" s="98" t="s">
        <v>65</v>
      </c>
      <c r="F307" s="100" t="s">
        <v>74</v>
      </c>
      <c r="G307" s="100" t="s">
        <v>75</v>
      </c>
      <c r="H307" s="97"/>
    </row>
    <row r="308" spans="1:8" s="23" customFormat="1" ht="15.75">
      <c r="A308" s="59"/>
      <c r="B308" s="59"/>
      <c r="C308" s="60"/>
      <c r="D308" s="62">
        <f>SUM(C313)</f>
        <v>0</v>
      </c>
      <c r="E308" s="25"/>
      <c r="F308" s="25"/>
      <c r="G308" s="25"/>
      <c r="H308" s="60"/>
    </row>
    <row r="309" spans="1:10" s="23" customFormat="1" ht="15.75">
      <c r="A309" s="35" t="s">
        <v>13</v>
      </c>
      <c r="B309" s="22" t="s">
        <v>108</v>
      </c>
      <c r="C309" s="36" t="s">
        <v>498</v>
      </c>
      <c r="D309" s="37">
        <v>12.5</v>
      </c>
      <c r="E309" s="30">
        <v>1820.5</v>
      </c>
      <c r="G309" s="29">
        <v>350</v>
      </c>
      <c r="H309" s="39" t="s">
        <v>434</v>
      </c>
      <c r="J309" s="205"/>
    </row>
    <row r="310" spans="1:10" s="23" customFormat="1" ht="15.75">
      <c r="A310" s="35" t="s">
        <v>14</v>
      </c>
      <c r="B310" s="22" t="s">
        <v>108</v>
      </c>
      <c r="C310" s="36" t="s">
        <v>461</v>
      </c>
      <c r="D310" s="37">
        <v>1.9</v>
      </c>
      <c r="E310" s="30">
        <v>418</v>
      </c>
      <c r="G310" s="29">
        <v>342</v>
      </c>
      <c r="H310" s="39" t="s">
        <v>431</v>
      </c>
      <c r="J310" s="205"/>
    </row>
    <row r="311" spans="1:8" ht="15">
      <c r="A311" s="35"/>
      <c r="C311" s="22"/>
      <c r="D311" s="37"/>
      <c r="E311" s="34"/>
      <c r="F311" s="37"/>
      <c r="G311" s="30"/>
      <c r="H311" s="41"/>
    </row>
    <row r="312" spans="1:8" ht="18" customHeight="1">
      <c r="A312" s="267" t="s">
        <v>10</v>
      </c>
      <c r="B312" s="267"/>
      <c r="C312" s="268"/>
      <c r="D312" s="199">
        <f>SUM(D309:D311)</f>
        <v>14.4</v>
      </c>
      <c r="E312" s="199">
        <f>SUM(E309:E311)</f>
        <v>2238.5</v>
      </c>
      <c r="F312" s="199">
        <f>SUM(F309:F311)</f>
        <v>0</v>
      </c>
      <c r="G312" s="199">
        <f>SUM(G309:G311)</f>
        <v>692</v>
      </c>
      <c r="H312" s="55"/>
    </row>
    <row r="316" spans="1:8" s="23" customFormat="1" ht="15.75">
      <c r="A316" s="269" t="s">
        <v>378</v>
      </c>
      <c r="B316" s="270"/>
      <c r="C316" s="270"/>
      <c r="D316" s="270"/>
      <c r="E316" s="270"/>
      <c r="F316" s="270"/>
      <c r="G316" s="270"/>
      <c r="H316" s="270"/>
    </row>
    <row r="318" spans="1:8" s="23" customFormat="1" ht="15.75">
      <c r="A318" s="85"/>
      <c r="B318" s="85"/>
      <c r="C318" s="86"/>
      <c r="D318" s="87" t="s">
        <v>69</v>
      </c>
      <c r="E318" s="107" t="s">
        <v>61</v>
      </c>
      <c r="F318" s="108" t="s">
        <v>98</v>
      </c>
      <c r="G318" s="109"/>
      <c r="H318" s="86"/>
    </row>
    <row r="319" spans="1:8" s="23" customFormat="1" ht="15.75">
      <c r="A319" s="24"/>
      <c r="B319" s="24"/>
      <c r="C319" s="23" t="s">
        <v>393</v>
      </c>
      <c r="D319" s="25" t="s">
        <v>71</v>
      </c>
      <c r="E319" s="6" t="s">
        <v>63</v>
      </c>
      <c r="F319" s="110" t="s">
        <v>95</v>
      </c>
      <c r="G319" s="111"/>
      <c r="H319" s="6" t="s">
        <v>73</v>
      </c>
    </row>
    <row r="320" spans="1:8" s="23" customFormat="1" ht="15.75">
      <c r="A320" s="96"/>
      <c r="B320" s="96"/>
      <c r="C320" s="97"/>
      <c r="D320" s="98" t="s">
        <v>64</v>
      </c>
      <c r="E320" s="98" t="s">
        <v>65</v>
      </c>
      <c r="F320" s="100" t="s">
        <v>74</v>
      </c>
      <c r="G320" s="100" t="s">
        <v>75</v>
      </c>
      <c r="H320" s="97"/>
    </row>
    <row r="321" spans="1:8" s="23" customFormat="1" ht="15.75">
      <c r="A321" s="59"/>
      <c r="B321" s="59"/>
      <c r="C321" s="60"/>
      <c r="D321" s="62">
        <f>SUM(C327)</f>
        <v>0</v>
      </c>
      <c r="E321" s="25"/>
      <c r="F321" s="25"/>
      <c r="G321" s="25"/>
      <c r="H321" s="60"/>
    </row>
    <row r="322" spans="1:10" s="23" customFormat="1" ht="15.75">
      <c r="A322" s="35" t="s">
        <v>13</v>
      </c>
      <c r="B322" s="22" t="s">
        <v>108</v>
      </c>
      <c r="C322" s="39" t="s">
        <v>498</v>
      </c>
      <c r="D322" s="37">
        <v>5.8</v>
      </c>
      <c r="E322" s="30">
        <v>751.91</v>
      </c>
      <c r="F322" s="30">
        <v>162.4</v>
      </c>
      <c r="G322" s="25"/>
      <c r="H322" s="39" t="s">
        <v>434</v>
      </c>
      <c r="J322" s="205"/>
    </row>
    <row r="323" spans="1:10" s="23" customFormat="1" ht="15.75">
      <c r="A323" s="35" t="s">
        <v>14</v>
      </c>
      <c r="B323" s="22" t="s">
        <v>108</v>
      </c>
      <c r="C323" s="22" t="s">
        <v>489</v>
      </c>
      <c r="D323" s="37">
        <v>16.4</v>
      </c>
      <c r="E323" s="34">
        <v>3608</v>
      </c>
      <c r="F323" s="30">
        <v>984</v>
      </c>
      <c r="G323" s="30"/>
      <c r="H323" s="39" t="s">
        <v>431</v>
      </c>
      <c r="J323" s="205"/>
    </row>
    <row r="324" spans="1:10" ht="15.75">
      <c r="A324" s="35" t="s">
        <v>15</v>
      </c>
      <c r="B324" s="22" t="s">
        <v>108</v>
      </c>
      <c r="C324" s="36" t="s">
        <v>461</v>
      </c>
      <c r="D324" s="37">
        <v>14.1</v>
      </c>
      <c r="E324" s="30">
        <v>3120</v>
      </c>
      <c r="F324" s="30"/>
      <c r="G324" s="30">
        <v>2538</v>
      </c>
      <c r="H324" s="41" t="s">
        <v>431</v>
      </c>
      <c r="J324" s="205"/>
    </row>
    <row r="325" spans="1:8" s="23" customFormat="1" ht="15.75">
      <c r="A325" s="35"/>
      <c r="B325" s="22"/>
      <c r="C325" s="36"/>
      <c r="D325" s="37"/>
      <c r="E325" s="30"/>
      <c r="F325" s="29"/>
      <c r="G325" s="30"/>
      <c r="H325" s="39"/>
    </row>
    <row r="326" spans="1:8" ht="18" customHeight="1">
      <c r="A326" s="267" t="s">
        <v>10</v>
      </c>
      <c r="B326" s="267"/>
      <c r="C326" s="268"/>
      <c r="D326" s="58">
        <f>SUM(D322:D325)</f>
        <v>36.3</v>
      </c>
      <c r="E326" s="58">
        <f>SUM(E322:E325)</f>
        <v>7479.91</v>
      </c>
      <c r="F326" s="58">
        <f>SUM(F322:F325)</f>
        <v>1146.4</v>
      </c>
      <c r="G326" s="58">
        <f>SUM(G322:G325)</f>
        <v>2538</v>
      </c>
      <c r="H326" s="55"/>
    </row>
    <row r="329" spans="1:8" ht="15.75">
      <c r="A329" s="269" t="s">
        <v>460</v>
      </c>
      <c r="B329" s="270"/>
      <c r="C329" s="270"/>
      <c r="D329" s="270"/>
      <c r="E329" s="270"/>
      <c r="F329" s="270"/>
      <c r="G329" s="270"/>
      <c r="H329" s="270"/>
    </row>
    <row r="331" spans="1:8" ht="15.75">
      <c r="A331" s="85"/>
      <c r="B331" s="85"/>
      <c r="C331" s="86"/>
      <c r="D331" s="87" t="s">
        <v>69</v>
      </c>
      <c r="E331" s="107" t="s">
        <v>61</v>
      </c>
      <c r="F331" s="108" t="s">
        <v>98</v>
      </c>
      <c r="G331" s="109"/>
      <c r="H331" s="86"/>
    </row>
    <row r="332" spans="1:8" ht="15.75">
      <c r="A332" s="24"/>
      <c r="B332" s="24"/>
      <c r="C332" s="23" t="s">
        <v>393</v>
      </c>
      <c r="D332" s="25" t="s">
        <v>71</v>
      </c>
      <c r="E332" s="6" t="s">
        <v>63</v>
      </c>
      <c r="F332" s="110" t="s">
        <v>95</v>
      </c>
      <c r="G332" s="111"/>
      <c r="H332" s="6" t="s">
        <v>73</v>
      </c>
    </row>
    <row r="333" spans="1:8" ht="15.75">
      <c r="A333" s="96"/>
      <c r="B333" s="96"/>
      <c r="C333" s="97"/>
      <c r="D333" s="98" t="s">
        <v>64</v>
      </c>
      <c r="E333" s="98" t="s">
        <v>65</v>
      </c>
      <c r="F333" s="100" t="s">
        <v>74</v>
      </c>
      <c r="G333" s="100" t="s">
        <v>75</v>
      </c>
      <c r="H333" s="97"/>
    </row>
    <row r="334" spans="1:8" ht="15.75">
      <c r="A334" s="59"/>
      <c r="B334" s="59"/>
      <c r="C334" s="60"/>
      <c r="D334" s="62">
        <f>SUM(C339)</f>
        <v>0</v>
      </c>
      <c r="E334" s="25"/>
      <c r="F334" s="25"/>
      <c r="G334" s="25"/>
      <c r="H334" s="60"/>
    </row>
    <row r="335" spans="1:10" ht="15.75">
      <c r="A335" s="35" t="s">
        <v>13</v>
      </c>
      <c r="B335" s="22" t="s">
        <v>108</v>
      </c>
      <c r="C335" s="36" t="s">
        <v>461</v>
      </c>
      <c r="D335" s="37">
        <v>1.8</v>
      </c>
      <c r="E335" s="30">
        <v>396</v>
      </c>
      <c r="G335" s="29">
        <v>324</v>
      </c>
      <c r="H335" s="39" t="s">
        <v>431</v>
      </c>
      <c r="J335" s="205"/>
    </row>
    <row r="336" spans="1:8" ht="15">
      <c r="A336" s="35"/>
      <c r="C336" s="22"/>
      <c r="D336" s="37"/>
      <c r="E336" s="34"/>
      <c r="F336" s="37"/>
      <c r="G336" s="30"/>
      <c r="H336" s="41"/>
    </row>
    <row r="337" spans="1:8" ht="15.75">
      <c r="A337" s="267" t="s">
        <v>10</v>
      </c>
      <c r="B337" s="267"/>
      <c r="C337" s="268"/>
      <c r="D337" s="58">
        <f>SUM(D335:D336)</f>
        <v>1.8</v>
      </c>
      <c r="E337" s="58">
        <f>SUM(E335:E336)</f>
        <v>396</v>
      </c>
      <c r="F337" s="58">
        <f>SUM(F335:F336)</f>
        <v>0</v>
      </c>
      <c r="G337" s="58">
        <f>SUM(G335:G336)</f>
        <v>324</v>
      </c>
      <c r="H337" s="55"/>
    </row>
    <row r="338" spans="1:8" ht="15.75">
      <c r="A338" s="144"/>
      <c r="B338" s="144"/>
      <c r="C338" s="144"/>
      <c r="D338" s="145"/>
      <c r="E338" s="145"/>
      <c r="F338" s="46"/>
      <c r="G338" s="46"/>
      <c r="H338" s="45"/>
    </row>
    <row r="340" ht="15.75">
      <c r="A340" s="24" t="s">
        <v>386</v>
      </c>
    </row>
    <row r="341" ht="15">
      <c r="A341" s="22" t="s">
        <v>137</v>
      </c>
    </row>
  </sheetData>
  <sheetProtection/>
  <mergeCells count="22">
    <mergeCell ref="A248:H248"/>
    <mergeCell ref="A2:H2"/>
    <mergeCell ref="A316:H316"/>
    <mergeCell ref="A303:H303"/>
    <mergeCell ref="A208:C208"/>
    <mergeCell ref="A1:H1"/>
    <mergeCell ref="A276:H276"/>
    <mergeCell ref="A210:H210"/>
    <mergeCell ref="A211:H211"/>
    <mergeCell ref="A247:H247"/>
    <mergeCell ref="A169:H169"/>
    <mergeCell ref="A83:H83"/>
    <mergeCell ref="A337:C337"/>
    <mergeCell ref="A329:H329"/>
    <mergeCell ref="A245:C245"/>
    <mergeCell ref="A275:C275"/>
    <mergeCell ref="A291:C291"/>
    <mergeCell ref="A326:C326"/>
    <mergeCell ref="A312:C312"/>
    <mergeCell ref="A278:H278"/>
    <mergeCell ref="A293:H293"/>
    <mergeCell ref="A301:C301"/>
  </mergeCells>
  <printOptions horizontalCentered="1"/>
  <pageMargins left="0.5905511811023623" right="0.5905511811023623" top="0.7874015748031497" bottom="0.3937007874015748" header="0.2362204724409449" footer="0.2362204724409449"/>
  <pageSetup firstPageNumber="142" useFirstPageNumber="1" horizontalDpi="1200" verticalDpi="1200" orientation="portrait" paperSize="9" scale="51" r:id="rId1"/>
  <headerFooter alignWithMargins="0">
    <oddFooter xml:space="preserve">&amp;C&amp;8&amp;P </oddFooter>
  </headerFooter>
  <rowBreaks count="5" manualBreakCount="5">
    <brk id="82" max="7" man="1"/>
    <brk id="168" max="7" man="1"/>
    <brk id="209" max="7" man="1"/>
    <brk id="245" max="7" man="1"/>
    <brk id="30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marco.aurelio</cp:lastModifiedBy>
  <cp:lastPrinted>2009-11-13T19:30:59Z</cp:lastPrinted>
  <dcterms:created xsi:type="dcterms:W3CDTF">1999-05-12T20:10:53Z</dcterms:created>
  <dcterms:modified xsi:type="dcterms:W3CDTF">2010-04-05T19:07:57Z</dcterms:modified>
  <cp:category/>
  <cp:version/>
  <cp:contentType/>
  <cp:contentStatus/>
</cp:coreProperties>
</file>